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J:\GGAE\PRC\VEN_23_006001_00425\OB_AA_XXXX2\CT_AA_XXXX1\OC\Elaborados Guiomar\"/>
    </mc:Choice>
  </mc:AlternateContent>
  <xr:revisionPtr revIDLastSave="0" documentId="13_ncr:1_{0010B597-28CF-489B-86ED-35CD12658BE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Orçamento Sintético" sheetId="1" r:id="rId1"/>
  </sheets>
  <externalReferences>
    <externalReference r:id="rId2"/>
  </externalReferences>
  <definedNames>
    <definedName name="_xlnm._FilterDatabase" localSheetId="0" hidden="1">'Orçamento Sintético'!$A$9:$S$190</definedName>
    <definedName name="_xlnm.Print_Area" localSheetId="0">'Orçamento Sintético'!$L$1:$V$203</definedName>
    <definedName name="_xlnm.Print_Titles" localSheetId="0">'[1]repeated header'!$4:$4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25" i="1" l="1"/>
  <c r="AB51" i="1"/>
  <c r="AB53" i="1"/>
  <c r="AB58" i="1"/>
  <c r="AB70" i="1"/>
  <c r="AB71" i="1"/>
  <c r="AB76" i="1"/>
  <c r="AB77" i="1"/>
  <c r="AB94" i="1"/>
  <c r="AB105" i="1"/>
  <c r="AB107" i="1"/>
  <c r="AB113" i="1"/>
  <c r="AB124" i="1"/>
  <c r="AB125" i="1"/>
  <c r="AB148" i="1"/>
  <c r="AB149" i="1"/>
  <c r="AB154" i="1"/>
  <c r="AB156" i="1"/>
  <c r="AB158" i="1"/>
  <c r="AB180" i="1"/>
  <c r="AB181" i="1"/>
  <c r="AB192" i="1"/>
  <c r="AB193" i="1"/>
  <c r="Z20" i="1"/>
  <c r="Z25" i="1"/>
  <c r="Z37" i="1"/>
  <c r="Z40" i="1"/>
  <c r="Z41" i="1"/>
  <c r="Z42" i="1"/>
  <c r="Z45" i="1"/>
  <c r="Z51" i="1"/>
  <c r="Z78" i="1"/>
  <c r="Z80" i="1"/>
  <c r="Z87" i="1"/>
  <c r="Z88" i="1"/>
  <c r="Z111" i="1"/>
  <c r="Z112" i="1"/>
  <c r="Z113" i="1"/>
  <c r="Z114" i="1"/>
  <c r="Z121" i="1"/>
  <c r="Z125" i="1"/>
  <c r="Z134" i="1"/>
  <c r="Z136" i="1"/>
  <c r="Z149" i="1"/>
  <c r="Z150" i="1"/>
  <c r="Z156" i="1"/>
  <c r="Z158" i="1"/>
  <c r="Z160" i="1"/>
  <c r="Z184" i="1"/>
  <c r="Z185" i="1"/>
  <c r="Z186" i="1"/>
  <c r="Z197" i="1"/>
  <c r="Z199" i="1"/>
  <c r="Y10" i="1"/>
  <c r="X10" i="1"/>
  <c r="W10" i="1"/>
  <c r="W189" i="1"/>
  <c r="X189" i="1"/>
  <c r="Y189" i="1"/>
  <c r="AA189" i="1"/>
  <c r="W190" i="1"/>
  <c r="X190" i="1"/>
  <c r="Y190" i="1"/>
  <c r="AA190" i="1"/>
  <c r="W191" i="1"/>
  <c r="X191" i="1"/>
  <c r="Y191" i="1"/>
  <c r="AA191" i="1"/>
  <c r="W192" i="1"/>
  <c r="X192" i="1"/>
  <c r="Y192" i="1"/>
  <c r="AA192" i="1"/>
  <c r="W193" i="1"/>
  <c r="X193" i="1"/>
  <c r="Y193" i="1"/>
  <c r="AA193" i="1"/>
  <c r="W194" i="1"/>
  <c r="X194" i="1"/>
  <c r="Y194" i="1"/>
  <c r="AA194" i="1"/>
  <c r="W195" i="1"/>
  <c r="X195" i="1"/>
  <c r="Y195" i="1"/>
  <c r="AA195" i="1"/>
  <c r="W196" i="1"/>
  <c r="X196" i="1"/>
  <c r="Y196" i="1"/>
  <c r="AA196" i="1"/>
  <c r="W197" i="1"/>
  <c r="X197" i="1"/>
  <c r="Y197" i="1"/>
  <c r="AA197" i="1"/>
  <c r="W198" i="1"/>
  <c r="X198" i="1"/>
  <c r="Y198" i="1"/>
  <c r="AA198" i="1"/>
  <c r="W199" i="1"/>
  <c r="X199" i="1"/>
  <c r="Y199" i="1"/>
  <c r="AA199" i="1"/>
  <c r="W200" i="1"/>
  <c r="X200" i="1"/>
  <c r="Y200" i="1"/>
  <c r="AA200" i="1"/>
  <c r="W201" i="1"/>
  <c r="X201" i="1"/>
  <c r="Y201" i="1"/>
  <c r="AA201" i="1"/>
  <c r="W202" i="1"/>
  <c r="X202" i="1"/>
  <c r="Y202" i="1"/>
  <c r="AA202" i="1"/>
  <c r="W203" i="1"/>
  <c r="X203" i="1"/>
  <c r="Y203" i="1"/>
  <c r="AA203" i="1"/>
  <c r="I12" i="1"/>
  <c r="J12" i="1" s="1"/>
  <c r="I15" i="1"/>
  <c r="I22" i="1"/>
  <c r="I23" i="1"/>
  <c r="I28" i="1"/>
  <c r="I30" i="1"/>
  <c r="J30" i="1" s="1"/>
  <c r="I31" i="1"/>
  <c r="J31" i="1" s="1"/>
  <c r="I32" i="1"/>
  <c r="J32" i="1" s="1"/>
  <c r="J23" i="1"/>
  <c r="J15" i="1"/>
  <c r="T203" i="1"/>
  <c r="T202" i="1"/>
  <c r="T201" i="1"/>
  <c r="T200" i="1"/>
  <c r="U200" i="1" s="1"/>
  <c r="AB200" i="1" s="1"/>
  <c r="T199" i="1"/>
  <c r="U199" i="1" s="1"/>
  <c r="AB199" i="1" s="1"/>
  <c r="T197" i="1"/>
  <c r="U197" i="1" s="1"/>
  <c r="AB197" i="1" s="1"/>
  <c r="T196" i="1"/>
  <c r="U196" i="1" s="1"/>
  <c r="AB196" i="1" s="1"/>
  <c r="T193" i="1"/>
  <c r="U193" i="1" s="1"/>
  <c r="T192" i="1"/>
  <c r="U192" i="1" s="1"/>
  <c r="T190" i="1"/>
  <c r="U190" i="1" s="1"/>
  <c r="AB190" i="1" s="1"/>
  <c r="T187" i="1"/>
  <c r="U187" i="1" s="1"/>
  <c r="AB187" i="1" s="1"/>
  <c r="T186" i="1"/>
  <c r="U186" i="1" s="1"/>
  <c r="AB186" i="1" s="1"/>
  <c r="T185" i="1"/>
  <c r="U185" i="1" s="1"/>
  <c r="AB185" i="1" s="1"/>
  <c r="T184" i="1"/>
  <c r="U184" i="1" s="1"/>
  <c r="AB184" i="1" s="1"/>
  <c r="T181" i="1"/>
  <c r="U181" i="1" s="1"/>
  <c r="T180" i="1"/>
  <c r="U180" i="1" s="1"/>
  <c r="T177" i="1"/>
  <c r="U177" i="1" s="1"/>
  <c r="AB177" i="1" s="1"/>
  <c r="T176" i="1"/>
  <c r="U176" i="1" s="1"/>
  <c r="AB176" i="1" s="1"/>
  <c r="T175" i="1"/>
  <c r="U175" i="1" s="1"/>
  <c r="AB175" i="1" s="1"/>
  <c r="T173" i="1"/>
  <c r="U173" i="1" s="1"/>
  <c r="AB173" i="1" s="1"/>
  <c r="T172" i="1"/>
  <c r="U172" i="1" s="1"/>
  <c r="AB172" i="1" s="1"/>
  <c r="T171" i="1"/>
  <c r="U171" i="1" s="1"/>
  <c r="AB171" i="1" s="1"/>
  <c r="T170" i="1"/>
  <c r="U170" i="1" s="1"/>
  <c r="AB170" i="1" s="1"/>
  <c r="T169" i="1"/>
  <c r="U169" i="1" s="1"/>
  <c r="AB169" i="1" s="1"/>
  <c r="T168" i="1"/>
  <c r="T167" i="1"/>
  <c r="T165" i="1"/>
  <c r="T164" i="1"/>
  <c r="T163" i="1"/>
  <c r="U163" i="1" s="1"/>
  <c r="AB163" i="1" s="1"/>
  <c r="T160" i="1"/>
  <c r="U160" i="1" s="1"/>
  <c r="AB160" i="1" s="1"/>
  <c r="T158" i="1"/>
  <c r="U158" i="1" s="1"/>
  <c r="T156" i="1"/>
  <c r="U156" i="1" s="1"/>
  <c r="T154" i="1"/>
  <c r="U154" i="1" s="1"/>
  <c r="T153" i="1" s="1"/>
  <c r="T152" i="1"/>
  <c r="U152" i="1" s="1"/>
  <c r="AB152" i="1" s="1"/>
  <c r="T151" i="1"/>
  <c r="U151" i="1" s="1"/>
  <c r="AB151" i="1" s="1"/>
  <c r="T150" i="1"/>
  <c r="U150" i="1" s="1"/>
  <c r="AB150" i="1" s="1"/>
  <c r="T149" i="1"/>
  <c r="U149" i="1" s="1"/>
  <c r="T148" i="1"/>
  <c r="U148" i="1" s="1"/>
  <c r="T146" i="1"/>
  <c r="U146" i="1" s="1"/>
  <c r="T145" i="1" s="1"/>
  <c r="U145" i="1" s="1"/>
  <c r="AB145" i="1" s="1"/>
  <c r="T143" i="1"/>
  <c r="U143" i="1" s="1"/>
  <c r="AB143" i="1" s="1"/>
  <c r="T141" i="1"/>
  <c r="T140" i="1"/>
  <c r="U140" i="1" s="1"/>
  <c r="AB140" i="1" s="1"/>
  <c r="T138" i="1"/>
  <c r="U138" i="1" s="1"/>
  <c r="T137" i="1" s="1"/>
  <c r="T136" i="1"/>
  <c r="U136" i="1" s="1"/>
  <c r="AB136" i="1" s="1"/>
  <c r="T134" i="1"/>
  <c r="U134" i="1" s="1"/>
  <c r="AB134" i="1" s="1"/>
  <c r="T132" i="1"/>
  <c r="U132" i="1" s="1"/>
  <c r="AB132" i="1" s="1"/>
  <c r="T131" i="1"/>
  <c r="T130" i="1"/>
  <c r="T129" i="1"/>
  <c r="T127" i="1"/>
  <c r="T125" i="1"/>
  <c r="U125" i="1" s="1"/>
  <c r="T124" i="1"/>
  <c r="U124" i="1" s="1"/>
  <c r="T122" i="1"/>
  <c r="U122" i="1" s="1"/>
  <c r="AB122" i="1" s="1"/>
  <c r="T121" i="1"/>
  <c r="U121" i="1" s="1"/>
  <c r="AB121" i="1" s="1"/>
  <c r="T120" i="1"/>
  <c r="U120" i="1" s="1"/>
  <c r="AB120" i="1" s="1"/>
  <c r="T119" i="1"/>
  <c r="U119" i="1" s="1"/>
  <c r="AB119" i="1" s="1"/>
  <c r="T118" i="1"/>
  <c r="U118" i="1" s="1"/>
  <c r="AB118" i="1" s="1"/>
  <c r="T116" i="1"/>
  <c r="U116" i="1" s="1"/>
  <c r="AB116" i="1" s="1"/>
  <c r="T114" i="1"/>
  <c r="U114" i="1" s="1"/>
  <c r="AB114" i="1" s="1"/>
  <c r="T113" i="1"/>
  <c r="U113" i="1" s="1"/>
  <c r="T112" i="1"/>
  <c r="U112" i="1" s="1"/>
  <c r="AB112" i="1" s="1"/>
  <c r="T111" i="1"/>
  <c r="U111" i="1" s="1"/>
  <c r="AB111" i="1" s="1"/>
  <c r="T109" i="1"/>
  <c r="U109" i="1" s="1"/>
  <c r="AB109" i="1" s="1"/>
  <c r="T108" i="1"/>
  <c r="T107" i="1"/>
  <c r="U107" i="1" s="1"/>
  <c r="T105" i="1"/>
  <c r="U105" i="1" s="1"/>
  <c r="T103" i="1"/>
  <c r="U103" i="1" s="1"/>
  <c r="AB103" i="1" s="1"/>
  <c r="T102" i="1"/>
  <c r="U102" i="1" s="1"/>
  <c r="AB102" i="1" s="1"/>
  <c r="T101" i="1"/>
  <c r="U101" i="1" s="1"/>
  <c r="AB101" i="1" s="1"/>
  <c r="T100" i="1"/>
  <c r="U100" i="1" s="1"/>
  <c r="AB100" i="1" s="1"/>
  <c r="T99" i="1"/>
  <c r="T97" i="1"/>
  <c r="T96" i="1"/>
  <c r="T95" i="1"/>
  <c r="T94" i="1"/>
  <c r="U94" i="1" s="1"/>
  <c r="T92" i="1"/>
  <c r="U92" i="1" s="1"/>
  <c r="AB92" i="1" s="1"/>
  <c r="T90" i="1"/>
  <c r="U90" i="1" s="1"/>
  <c r="AB90" i="1" s="1"/>
  <c r="T89" i="1"/>
  <c r="U89" i="1" s="1"/>
  <c r="AB89" i="1" s="1"/>
  <c r="T88" i="1"/>
  <c r="U88" i="1" s="1"/>
  <c r="AB88" i="1" s="1"/>
  <c r="T87" i="1"/>
  <c r="U87" i="1" s="1"/>
  <c r="AB87" i="1" s="1"/>
  <c r="T85" i="1"/>
  <c r="U85" i="1" s="1"/>
  <c r="AB85" i="1" s="1"/>
  <c r="T82" i="1"/>
  <c r="U82" i="1" s="1"/>
  <c r="T81" i="1" s="1"/>
  <c r="U81" i="1" s="1"/>
  <c r="AB81" i="1" s="1"/>
  <c r="T80" i="1"/>
  <c r="U80" i="1" s="1"/>
  <c r="AB80" i="1" s="1"/>
  <c r="T78" i="1"/>
  <c r="U78" i="1" s="1"/>
  <c r="AB78" i="1" s="1"/>
  <c r="T77" i="1"/>
  <c r="U77" i="1" s="1"/>
  <c r="T76" i="1"/>
  <c r="U76" i="1" s="1"/>
  <c r="T73" i="1"/>
  <c r="T72" i="1"/>
  <c r="T71" i="1"/>
  <c r="U71" i="1" s="1"/>
  <c r="T70" i="1"/>
  <c r="U70" i="1" s="1"/>
  <c r="T69" i="1"/>
  <c r="U69" i="1" s="1"/>
  <c r="AB69" i="1" s="1"/>
  <c r="T68" i="1"/>
  <c r="U68" i="1" s="1"/>
  <c r="AB68" i="1" s="1"/>
  <c r="T67" i="1"/>
  <c r="U67" i="1" s="1"/>
  <c r="AB67" i="1" s="1"/>
  <c r="T66" i="1"/>
  <c r="U66" i="1" s="1"/>
  <c r="AB66" i="1" s="1"/>
  <c r="T65" i="1"/>
  <c r="U65" i="1" s="1"/>
  <c r="AB65" i="1" s="1"/>
  <c r="T62" i="1"/>
  <c r="T61" i="1"/>
  <c r="T59" i="1"/>
  <c r="T58" i="1"/>
  <c r="U58" i="1" s="1"/>
  <c r="T55" i="1"/>
  <c r="U55" i="1" s="1"/>
  <c r="AB55" i="1" s="1"/>
  <c r="T53" i="1"/>
  <c r="U53" i="1" s="1"/>
  <c r="T52" i="1"/>
  <c r="U52" i="1" s="1"/>
  <c r="AB52" i="1" s="1"/>
  <c r="T51" i="1"/>
  <c r="U51" i="1" s="1"/>
  <c r="T49" i="1"/>
  <c r="U49" i="1" s="1"/>
  <c r="AB49" i="1" s="1"/>
  <c r="T48" i="1"/>
  <c r="U48" i="1" s="1"/>
  <c r="AB48" i="1" s="1"/>
  <c r="T47" i="1"/>
  <c r="U47" i="1" s="1"/>
  <c r="AB47" i="1" s="1"/>
  <c r="T46" i="1"/>
  <c r="U46" i="1" s="1"/>
  <c r="AB46" i="1" s="1"/>
  <c r="T45" i="1"/>
  <c r="U45" i="1" s="1"/>
  <c r="AB45" i="1" s="1"/>
  <c r="T44" i="1"/>
  <c r="U44" i="1" s="1"/>
  <c r="AB44" i="1" s="1"/>
  <c r="T42" i="1"/>
  <c r="U42" i="1" s="1"/>
  <c r="AB42" i="1" s="1"/>
  <c r="T41" i="1"/>
  <c r="U41" i="1" s="1"/>
  <c r="AB41" i="1" s="1"/>
  <c r="T40" i="1"/>
  <c r="U40" i="1" s="1"/>
  <c r="AB40" i="1" s="1"/>
  <c r="T39" i="1"/>
  <c r="U39" i="1" s="1"/>
  <c r="AB39" i="1" s="1"/>
  <c r="T38" i="1"/>
  <c r="U38" i="1" s="1"/>
  <c r="AB38" i="1" s="1"/>
  <c r="T37" i="1"/>
  <c r="U37" i="1" s="1"/>
  <c r="AB37" i="1" s="1"/>
  <c r="T36" i="1"/>
  <c r="U36" i="1" s="1"/>
  <c r="AB36" i="1" s="1"/>
  <c r="T34" i="1"/>
  <c r="U34" i="1" s="1"/>
  <c r="AB34" i="1" s="1"/>
  <c r="T33" i="1"/>
  <c r="U33" i="1" s="1"/>
  <c r="AB33" i="1" s="1"/>
  <c r="T32" i="1"/>
  <c r="U32" i="1" s="1"/>
  <c r="AB32" i="1" s="1"/>
  <c r="T31" i="1"/>
  <c r="T30" i="1"/>
  <c r="T28" i="1"/>
  <c r="T25" i="1"/>
  <c r="U25" i="1" s="1"/>
  <c r="T23" i="1"/>
  <c r="U23" i="1" s="1"/>
  <c r="AB23" i="1" s="1"/>
  <c r="T22" i="1"/>
  <c r="U22" i="1" s="1"/>
  <c r="AB22" i="1" s="1"/>
  <c r="T20" i="1"/>
  <c r="U20" i="1" s="1"/>
  <c r="AB20" i="1" s="1"/>
  <c r="T19" i="1"/>
  <c r="U19" i="1" s="1"/>
  <c r="AB19" i="1" s="1"/>
  <c r="T18" i="1"/>
  <c r="U18" i="1" s="1"/>
  <c r="AB18" i="1" s="1"/>
  <c r="T15" i="1"/>
  <c r="U15" i="1" s="1"/>
  <c r="AB15" i="1" s="1"/>
  <c r="T12" i="1"/>
  <c r="U12" i="1" s="1"/>
  <c r="T11" i="1" s="1"/>
  <c r="U11" i="1" s="1"/>
  <c r="AB11" i="1" s="1"/>
  <c r="I203" i="1"/>
  <c r="J203" i="1" s="1"/>
  <c r="I202" i="1"/>
  <c r="J202" i="1" s="1"/>
  <c r="I201" i="1"/>
  <c r="J201" i="1" s="1"/>
  <c r="I200" i="1"/>
  <c r="J200" i="1" s="1"/>
  <c r="I199" i="1"/>
  <c r="J199" i="1" s="1"/>
  <c r="I197" i="1"/>
  <c r="J197" i="1" s="1"/>
  <c r="I196" i="1"/>
  <c r="J196" i="1" s="1"/>
  <c r="I193" i="1"/>
  <c r="J193" i="1" s="1"/>
  <c r="I192" i="1"/>
  <c r="J192" i="1" s="1"/>
  <c r="I190" i="1"/>
  <c r="J190" i="1" s="1"/>
  <c r="I189" i="1"/>
  <c r="J189" i="1" s="1"/>
  <c r="I187" i="1"/>
  <c r="J187" i="1" s="1"/>
  <c r="I186" i="1"/>
  <c r="J186" i="1" s="1"/>
  <c r="I185" i="1"/>
  <c r="J185" i="1" s="1"/>
  <c r="J184" i="1"/>
  <c r="I184" i="1"/>
  <c r="I181" i="1"/>
  <c r="J181" i="1" s="1"/>
  <c r="I180" i="1"/>
  <c r="J180" i="1" s="1"/>
  <c r="I177" i="1"/>
  <c r="J177" i="1" s="1"/>
  <c r="I176" i="1"/>
  <c r="J176" i="1" s="1"/>
  <c r="J175" i="1"/>
  <c r="I174" i="1" s="1"/>
  <c r="J174" i="1" s="1"/>
  <c r="I175" i="1"/>
  <c r="I173" i="1"/>
  <c r="J173" i="1" s="1"/>
  <c r="I172" i="1"/>
  <c r="J172" i="1" s="1"/>
  <c r="I171" i="1"/>
  <c r="J171" i="1" s="1"/>
  <c r="I170" i="1"/>
  <c r="J170" i="1" s="1"/>
  <c r="I169" i="1"/>
  <c r="J169" i="1" s="1"/>
  <c r="I168" i="1"/>
  <c r="J168" i="1" s="1"/>
  <c r="J167" i="1"/>
  <c r="I167" i="1"/>
  <c r="I165" i="1"/>
  <c r="J165" i="1" s="1"/>
  <c r="I164" i="1"/>
  <c r="J164" i="1" s="1"/>
  <c r="I163" i="1"/>
  <c r="J163" i="1" s="1"/>
  <c r="I160" i="1"/>
  <c r="J160" i="1" s="1"/>
  <c r="I158" i="1"/>
  <c r="J158" i="1" s="1"/>
  <c r="I157" i="1" s="1"/>
  <c r="J157" i="1" s="1"/>
  <c r="I156" i="1"/>
  <c r="J156" i="1" s="1"/>
  <c r="I155" i="1" s="1"/>
  <c r="J155" i="1" s="1"/>
  <c r="I154" i="1"/>
  <c r="J154" i="1" s="1"/>
  <c r="I152" i="1"/>
  <c r="J152" i="1" s="1"/>
  <c r="I151" i="1"/>
  <c r="J151" i="1" s="1"/>
  <c r="I150" i="1"/>
  <c r="J150" i="1" s="1"/>
  <c r="I149" i="1"/>
  <c r="J149" i="1" s="1"/>
  <c r="I148" i="1"/>
  <c r="J148" i="1" s="1"/>
  <c r="I146" i="1"/>
  <c r="J146" i="1" s="1"/>
  <c r="J143" i="1"/>
  <c r="I142" i="1" s="1"/>
  <c r="J142" i="1" s="1"/>
  <c r="I143" i="1"/>
  <c r="I141" i="1"/>
  <c r="J141" i="1" s="1"/>
  <c r="I140" i="1"/>
  <c r="J140" i="1" s="1"/>
  <c r="I138" i="1"/>
  <c r="J138" i="1" s="1"/>
  <c r="I137" i="1" s="1"/>
  <c r="J137" i="1" s="1"/>
  <c r="I136" i="1"/>
  <c r="J136" i="1" s="1"/>
  <c r="I135" i="1" s="1"/>
  <c r="J135" i="1" s="1"/>
  <c r="I134" i="1"/>
  <c r="J134" i="1" s="1"/>
  <c r="I132" i="1"/>
  <c r="J132" i="1" s="1"/>
  <c r="I131" i="1"/>
  <c r="J131" i="1" s="1"/>
  <c r="I130" i="1"/>
  <c r="J130" i="1" s="1"/>
  <c r="I129" i="1"/>
  <c r="J129" i="1" s="1"/>
  <c r="I127" i="1"/>
  <c r="J127" i="1" s="1"/>
  <c r="I126" i="1" s="1"/>
  <c r="J126" i="1" s="1"/>
  <c r="I125" i="1"/>
  <c r="J125" i="1" s="1"/>
  <c r="I124" i="1"/>
  <c r="J124" i="1" s="1"/>
  <c r="I122" i="1"/>
  <c r="J122" i="1" s="1"/>
  <c r="I121" i="1"/>
  <c r="J121" i="1" s="1"/>
  <c r="I120" i="1"/>
  <c r="J120" i="1" s="1"/>
  <c r="J119" i="1"/>
  <c r="I119" i="1"/>
  <c r="I118" i="1"/>
  <c r="J118" i="1" s="1"/>
  <c r="I116" i="1"/>
  <c r="J116" i="1" s="1"/>
  <c r="I114" i="1"/>
  <c r="J114" i="1" s="1"/>
  <c r="I113" i="1"/>
  <c r="J113" i="1" s="1"/>
  <c r="I112" i="1"/>
  <c r="J112" i="1" s="1"/>
  <c r="J111" i="1"/>
  <c r="I111" i="1"/>
  <c r="I109" i="1"/>
  <c r="J109" i="1" s="1"/>
  <c r="I108" i="1"/>
  <c r="J108" i="1" s="1"/>
  <c r="I107" i="1"/>
  <c r="J107" i="1" s="1"/>
  <c r="I105" i="1"/>
  <c r="J105" i="1" s="1"/>
  <c r="I103" i="1"/>
  <c r="J103" i="1" s="1"/>
  <c r="I102" i="1"/>
  <c r="J102" i="1" s="1"/>
  <c r="I101" i="1"/>
  <c r="J101" i="1" s="1"/>
  <c r="I100" i="1"/>
  <c r="J100" i="1" s="1"/>
  <c r="I99" i="1"/>
  <c r="J99" i="1" s="1"/>
  <c r="I97" i="1"/>
  <c r="J97" i="1" s="1"/>
  <c r="I96" i="1"/>
  <c r="J96" i="1" s="1"/>
  <c r="I95" i="1"/>
  <c r="J95" i="1" s="1"/>
  <c r="I94" i="1"/>
  <c r="J94" i="1" s="1"/>
  <c r="I92" i="1"/>
  <c r="J92" i="1" s="1"/>
  <c r="I90" i="1"/>
  <c r="J90" i="1" s="1"/>
  <c r="I89" i="1"/>
  <c r="J89" i="1" s="1"/>
  <c r="I88" i="1"/>
  <c r="J88" i="1" s="1"/>
  <c r="I87" i="1"/>
  <c r="J87" i="1" s="1"/>
  <c r="I85" i="1"/>
  <c r="J85" i="1" s="1"/>
  <c r="I82" i="1"/>
  <c r="J82" i="1" s="1"/>
  <c r="I80" i="1"/>
  <c r="J80" i="1" s="1"/>
  <c r="I78" i="1"/>
  <c r="J78" i="1" s="1"/>
  <c r="I77" i="1"/>
  <c r="J77" i="1" s="1"/>
  <c r="I76" i="1"/>
  <c r="J76" i="1" s="1"/>
  <c r="J73" i="1"/>
  <c r="I73" i="1"/>
  <c r="I72" i="1"/>
  <c r="J72" i="1" s="1"/>
  <c r="I71" i="1"/>
  <c r="J71" i="1" s="1"/>
  <c r="I70" i="1"/>
  <c r="J70" i="1" s="1"/>
  <c r="I69" i="1"/>
  <c r="J69" i="1" s="1"/>
  <c r="I68" i="1"/>
  <c r="J68" i="1" s="1"/>
  <c r="I67" i="1"/>
  <c r="J67" i="1" s="1"/>
  <c r="I66" i="1"/>
  <c r="J66" i="1" s="1"/>
  <c r="I65" i="1"/>
  <c r="J65" i="1" s="1"/>
  <c r="I62" i="1"/>
  <c r="J62" i="1" s="1"/>
  <c r="I61" i="1"/>
  <c r="J61" i="1" s="1"/>
  <c r="I59" i="1"/>
  <c r="J59" i="1" s="1"/>
  <c r="I58" i="1"/>
  <c r="J58" i="1" s="1"/>
  <c r="I55" i="1"/>
  <c r="J55" i="1" s="1"/>
  <c r="I54" i="1" s="1"/>
  <c r="J54" i="1" s="1"/>
  <c r="I53" i="1"/>
  <c r="J53" i="1" s="1"/>
  <c r="I52" i="1"/>
  <c r="J52" i="1" s="1"/>
  <c r="I51" i="1"/>
  <c r="J51" i="1" s="1"/>
  <c r="I49" i="1"/>
  <c r="J49" i="1" s="1"/>
  <c r="I48" i="1"/>
  <c r="J48" i="1" s="1"/>
  <c r="I47" i="1"/>
  <c r="J47" i="1" s="1"/>
  <c r="I46" i="1"/>
  <c r="J46" i="1" s="1"/>
  <c r="I45" i="1"/>
  <c r="J45" i="1" s="1"/>
  <c r="I44" i="1"/>
  <c r="J44" i="1" s="1"/>
  <c r="I42" i="1"/>
  <c r="J42" i="1" s="1"/>
  <c r="I41" i="1"/>
  <c r="J41" i="1" s="1"/>
  <c r="I40" i="1"/>
  <c r="J40" i="1" s="1"/>
  <c r="I39" i="1"/>
  <c r="J39" i="1" s="1"/>
  <c r="I38" i="1"/>
  <c r="J38" i="1" s="1"/>
  <c r="I37" i="1"/>
  <c r="J37" i="1" s="1"/>
  <c r="I36" i="1"/>
  <c r="J36" i="1" s="1"/>
  <c r="I34" i="1"/>
  <c r="J34" i="1" s="1"/>
  <c r="I33" i="1"/>
  <c r="J33" i="1" s="1"/>
  <c r="J28" i="1"/>
  <c r="I25" i="1"/>
  <c r="J25" i="1" s="1"/>
  <c r="I24" i="1" s="1"/>
  <c r="J24" i="1" s="1"/>
  <c r="J22" i="1"/>
  <c r="I20" i="1"/>
  <c r="J20" i="1" s="1"/>
  <c r="I19" i="1"/>
  <c r="J19" i="1" s="1"/>
  <c r="I18" i="1"/>
  <c r="J18" i="1" s="1"/>
  <c r="W98" i="1"/>
  <c r="X98" i="1"/>
  <c r="Y98" i="1"/>
  <c r="W99" i="1"/>
  <c r="X99" i="1"/>
  <c r="Y99" i="1"/>
  <c r="AA99" i="1"/>
  <c r="W100" i="1"/>
  <c r="X100" i="1"/>
  <c r="Y100" i="1"/>
  <c r="W101" i="1"/>
  <c r="X101" i="1"/>
  <c r="Y101" i="1"/>
  <c r="W102" i="1"/>
  <c r="X102" i="1"/>
  <c r="Y102" i="1"/>
  <c r="W103" i="1"/>
  <c r="X103" i="1"/>
  <c r="Y103" i="1"/>
  <c r="AA103" i="1"/>
  <c r="W104" i="1"/>
  <c r="X104" i="1"/>
  <c r="Y104" i="1"/>
  <c r="W105" i="1"/>
  <c r="X105" i="1"/>
  <c r="Y105" i="1"/>
  <c r="W106" i="1"/>
  <c r="X106" i="1"/>
  <c r="Y106" i="1"/>
  <c r="W107" i="1"/>
  <c r="X107" i="1"/>
  <c r="Y107" i="1"/>
  <c r="W108" i="1"/>
  <c r="X108" i="1"/>
  <c r="Y108" i="1"/>
  <c r="AA108" i="1"/>
  <c r="W109" i="1"/>
  <c r="X109" i="1"/>
  <c r="Y109" i="1"/>
  <c r="W110" i="1"/>
  <c r="X110" i="1"/>
  <c r="Y110" i="1"/>
  <c r="AA110" i="1"/>
  <c r="W111" i="1"/>
  <c r="X111" i="1"/>
  <c r="Y111" i="1"/>
  <c r="W112" i="1"/>
  <c r="X112" i="1"/>
  <c r="Y112" i="1"/>
  <c r="W113" i="1"/>
  <c r="X113" i="1"/>
  <c r="Y113" i="1"/>
  <c r="W114" i="1"/>
  <c r="X114" i="1"/>
  <c r="Y114" i="1"/>
  <c r="W115" i="1"/>
  <c r="X115" i="1"/>
  <c r="Y115" i="1"/>
  <c r="W116" i="1"/>
  <c r="X116" i="1"/>
  <c r="Y116" i="1"/>
  <c r="AA116" i="1"/>
  <c r="W117" i="1"/>
  <c r="X117" i="1"/>
  <c r="Y117" i="1"/>
  <c r="W118" i="1"/>
  <c r="X118" i="1"/>
  <c r="Y118" i="1"/>
  <c r="W119" i="1"/>
  <c r="X119" i="1"/>
  <c r="Y119" i="1"/>
  <c r="AA119" i="1"/>
  <c r="W120" i="1"/>
  <c r="X120" i="1"/>
  <c r="Y120" i="1"/>
  <c r="W121" i="1"/>
  <c r="X121" i="1"/>
  <c r="Y121" i="1"/>
  <c r="AA121" i="1"/>
  <c r="W122" i="1"/>
  <c r="X122" i="1"/>
  <c r="Y122" i="1"/>
  <c r="W123" i="1"/>
  <c r="X123" i="1"/>
  <c r="Y123" i="1"/>
  <c r="W124" i="1"/>
  <c r="X124" i="1"/>
  <c r="Y124" i="1"/>
  <c r="W125" i="1"/>
  <c r="X125" i="1"/>
  <c r="Y125" i="1"/>
  <c r="W126" i="1"/>
  <c r="X126" i="1"/>
  <c r="Y126" i="1"/>
  <c r="AA126" i="1"/>
  <c r="W127" i="1"/>
  <c r="X127" i="1"/>
  <c r="Y127" i="1"/>
  <c r="W128" i="1"/>
  <c r="X128" i="1"/>
  <c r="Y128" i="1"/>
  <c r="AA128" i="1"/>
  <c r="W129" i="1"/>
  <c r="X129" i="1"/>
  <c r="Y129" i="1"/>
  <c r="W130" i="1"/>
  <c r="X130" i="1"/>
  <c r="Y130" i="1"/>
  <c r="AA130" i="1"/>
  <c r="W131" i="1"/>
  <c r="X131" i="1"/>
  <c r="Y131" i="1"/>
  <c r="W132" i="1"/>
  <c r="X132" i="1"/>
  <c r="Y132" i="1"/>
  <c r="AA132" i="1"/>
  <c r="W133" i="1"/>
  <c r="X133" i="1"/>
  <c r="Y133" i="1"/>
  <c r="W134" i="1"/>
  <c r="X134" i="1"/>
  <c r="Y134" i="1"/>
  <c r="W135" i="1"/>
  <c r="X135" i="1"/>
  <c r="Y135" i="1"/>
  <c r="AA135" i="1"/>
  <c r="W136" i="1"/>
  <c r="X136" i="1"/>
  <c r="Y136" i="1"/>
  <c r="W137" i="1"/>
  <c r="X137" i="1"/>
  <c r="Y137" i="1"/>
  <c r="AA137" i="1"/>
  <c r="W138" i="1"/>
  <c r="X138" i="1"/>
  <c r="Y138" i="1"/>
  <c r="AA138" i="1"/>
  <c r="W139" i="1"/>
  <c r="X139" i="1"/>
  <c r="Y139" i="1"/>
  <c r="W140" i="1"/>
  <c r="X140" i="1"/>
  <c r="Y140" i="1"/>
  <c r="AA140" i="1"/>
  <c r="W141" i="1"/>
  <c r="X141" i="1"/>
  <c r="Y141" i="1"/>
  <c r="W142" i="1"/>
  <c r="X142" i="1"/>
  <c r="Y142" i="1"/>
  <c r="AA142" i="1"/>
  <c r="W143" i="1"/>
  <c r="X143" i="1"/>
  <c r="Y143" i="1"/>
  <c r="W144" i="1"/>
  <c r="X144" i="1"/>
  <c r="Y144" i="1"/>
  <c r="AA144" i="1"/>
  <c r="W145" i="1"/>
  <c r="X145" i="1"/>
  <c r="Y145" i="1"/>
  <c r="W146" i="1"/>
  <c r="X146" i="1"/>
  <c r="Y146" i="1"/>
  <c r="AA146" i="1"/>
  <c r="W147" i="1"/>
  <c r="X147" i="1"/>
  <c r="Y147" i="1"/>
  <c r="AA147" i="1"/>
  <c r="W148" i="1"/>
  <c r="X148" i="1"/>
  <c r="Y148" i="1"/>
  <c r="W149" i="1"/>
  <c r="X149" i="1"/>
  <c r="Y149" i="1"/>
  <c r="W150" i="1"/>
  <c r="X150" i="1"/>
  <c r="Y150" i="1"/>
  <c r="W151" i="1"/>
  <c r="X151" i="1"/>
  <c r="Y151" i="1"/>
  <c r="AA151" i="1"/>
  <c r="W152" i="1"/>
  <c r="X152" i="1"/>
  <c r="Y152" i="1"/>
  <c r="W153" i="1"/>
  <c r="X153" i="1"/>
  <c r="Y153" i="1"/>
  <c r="W154" i="1"/>
  <c r="X154" i="1"/>
  <c r="Y154" i="1"/>
  <c r="W155" i="1"/>
  <c r="X155" i="1"/>
  <c r="Y155" i="1"/>
  <c r="W156" i="1"/>
  <c r="X156" i="1"/>
  <c r="Y156" i="1"/>
  <c r="W157" i="1"/>
  <c r="X157" i="1"/>
  <c r="Y157" i="1"/>
  <c r="W158" i="1"/>
  <c r="X158" i="1"/>
  <c r="Y158" i="1"/>
  <c r="W159" i="1"/>
  <c r="X159" i="1"/>
  <c r="Y159" i="1"/>
  <c r="AA159" i="1"/>
  <c r="W160" i="1"/>
  <c r="X160" i="1"/>
  <c r="Y160" i="1"/>
  <c r="W161" i="1"/>
  <c r="X161" i="1"/>
  <c r="Y161" i="1"/>
  <c r="W162" i="1"/>
  <c r="X162" i="1"/>
  <c r="Y162" i="1"/>
  <c r="W163" i="1"/>
  <c r="X163" i="1"/>
  <c r="Y163" i="1"/>
  <c r="AA163" i="1"/>
  <c r="W164" i="1"/>
  <c r="X164" i="1"/>
  <c r="Y164" i="1"/>
  <c r="AA164" i="1"/>
  <c r="W165" i="1"/>
  <c r="X165" i="1"/>
  <c r="Y165" i="1"/>
  <c r="W166" i="1"/>
  <c r="X166" i="1"/>
  <c r="Y166" i="1"/>
  <c r="W167" i="1"/>
  <c r="X167" i="1"/>
  <c r="Y167" i="1"/>
  <c r="AA167" i="1"/>
  <c r="W168" i="1"/>
  <c r="X168" i="1"/>
  <c r="Y168" i="1"/>
  <c r="AA168" i="1"/>
  <c r="W169" i="1"/>
  <c r="X169" i="1"/>
  <c r="Y169" i="1"/>
  <c r="W170" i="1"/>
  <c r="X170" i="1"/>
  <c r="Y170" i="1"/>
  <c r="W171" i="1"/>
  <c r="X171" i="1"/>
  <c r="Y171" i="1"/>
  <c r="W172" i="1"/>
  <c r="X172" i="1"/>
  <c r="Y172" i="1"/>
  <c r="W173" i="1"/>
  <c r="X173" i="1"/>
  <c r="Y173" i="1"/>
  <c r="AA173" i="1"/>
  <c r="W174" i="1"/>
  <c r="X174" i="1"/>
  <c r="Y174" i="1"/>
  <c r="AA174" i="1"/>
  <c r="W175" i="1"/>
  <c r="X175" i="1"/>
  <c r="Y175" i="1"/>
  <c r="W176" i="1"/>
  <c r="X176" i="1"/>
  <c r="Y176" i="1"/>
  <c r="AA176" i="1"/>
  <c r="W177" i="1"/>
  <c r="X177" i="1"/>
  <c r="Y177" i="1"/>
  <c r="W178" i="1"/>
  <c r="X178" i="1"/>
  <c r="Y178" i="1"/>
  <c r="W179" i="1"/>
  <c r="X179" i="1"/>
  <c r="Y179" i="1"/>
  <c r="AA179" i="1"/>
  <c r="W180" i="1"/>
  <c r="X180" i="1"/>
  <c r="Y180" i="1"/>
  <c r="AA180" i="1"/>
  <c r="W181" i="1"/>
  <c r="X181" i="1"/>
  <c r="Y181" i="1"/>
  <c r="W182" i="1"/>
  <c r="X182" i="1"/>
  <c r="Y182" i="1"/>
  <c r="W183" i="1"/>
  <c r="X183" i="1"/>
  <c r="Y183" i="1"/>
  <c r="AA183" i="1"/>
  <c r="W184" i="1"/>
  <c r="X184" i="1"/>
  <c r="Y184" i="1"/>
  <c r="W185" i="1"/>
  <c r="X185" i="1"/>
  <c r="Y185" i="1"/>
  <c r="W186" i="1"/>
  <c r="X186" i="1"/>
  <c r="Y186" i="1"/>
  <c r="W187" i="1"/>
  <c r="X187" i="1"/>
  <c r="Y187" i="1"/>
  <c r="W188" i="1"/>
  <c r="X188" i="1"/>
  <c r="Y188" i="1"/>
  <c r="AA97" i="1"/>
  <c r="Y97" i="1"/>
  <c r="X97" i="1"/>
  <c r="W97" i="1"/>
  <c r="AA186" i="1"/>
  <c r="AA184" i="1"/>
  <c r="AA182" i="1"/>
  <c r="AA172" i="1"/>
  <c r="AA170" i="1"/>
  <c r="AA165" i="1"/>
  <c r="AA162" i="1"/>
  <c r="AA161" i="1"/>
  <c r="AA156" i="1"/>
  <c r="AA155" i="1"/>
  <c r="AA153" i="1"/>
  <c r="AA152" i="1"/>
  <c r="AA150" i="1"/>
  <c r="AA148" i="1"/>
  <c r="AA145" i="1"/>
  <c r="AA143" i="1"/>
  <c r="AA139" i="1"/>
  <c r="AA131" i="1"/>
  <c r="AA125" i="1"/>
  <c r="AA123" i="1"/>
  <c r="AA120" i="1"/>
  <c r="AA118" i="1"/>
  <c r="AA113" i="1"/>
  <c r="AA107" i="1"/>
  <c r="AA98" i="1"/>
  <c r="U137" i="1" l="1"/>
  <c r="AB137" i="1" s="1"/>
  <c r="Z137" i="1"/>
  <c r="Z85" i="1"/>
  <c r="Z152" i="1"/>
  <c r="Z151" i="1"/>
  <c r="Z69" i="1"/>
  <c r="Z66" i="1"/>
  <c r="Z140" i="1"/>
  <c r="Z55" i="1"/>
  <c r="Z138" i="1"/>
  <c r="Z52" i="1"/>
  <c r="AB82" i="1"/>
  <c r="Z39" i="1"/>
  <c r="AB138" i="1"/>
  <c r="Z120" i="1"/>
  <c r="Z193" i="1"/>
  <c r="Z38" i="1"/>
  <c r="Z173" i="1"/>
  <c r="Z90" i="1"/>
  <c r="Z192" i="1"/>
  <c r="Z32" i="1"/>
  <c r="Z107" i="1"/>
  <c r="Z181" i="1"/>
  <c r="Z103" i="1"/>
  <c r="Z12" i="1"/>
  <c r="Z175" i="1"/>
  <c r="Z102" i="1"/>
  <c r="Z11" i="1"/>
  <c r="Z171" i="1"/>
  <c r="Z89" i="1"/>
  <c r="U164" i="1"/>
  <c r="AB164" i="1" s="1"/>
  <c r="Z164" i="1"/>
  <c r="U28" i="1"/>
  <c r="AB28" i="1" s="1"/>
  <c r="Z28" i="1"/>
  <c r="U59" i="1"/>
  <c r="AB59" i="1" s="1"/>
  <c r="Z59" i="1"/>
  <c r="U95" i="1"/>
  <c r="AB95" i="1" s="1"/>
  <c r="Z95" i="1"/>
  <c r="U127" i="1"/>
  <c r="AB127" i="1" s="1"/>
  <c r="Z127" i="1"/>
  <c r="U165" i="1"/>
  <c r="AB165" i="1" s="1"/>
  <c r="Z165" i="1"/>
  <c r="U201" i="1"/>
  <c r="AB201" i="1" s="1"/>
  <c r="Z201" i="1"/>
  <c r="U30" i="1"/>
  <c r="AB30" i="1" s="1"/>
  <c r="Z30" i="1"/>
  <c r="U61" i="1"/>
  <c r="AB61" i="1" s="1"/>
  <c r="Z61" i="1"/>
  <c r="U96" i="1"/>
  <c r="AB96" i="1" s="1"/>
  <c r="Z96" i="1"/>
  <c r="U129" i="1"/>
  <c r="AB129" i="1" s="1"/>
  <c r="Z129" i="1"/>
  <c r="U167" i="1"/>
  <c r="AB167" i="1" s="1"/>
  <c r="Z167" i="1"/>
  <c r="U202" i="1"/>
  <c r="AB202" i="1" s="1"/>
  <c r="Z202" i="1"/>
  <c r="U31" i="1"/>
  <c r="AB31" i="1" s="1"/>
  <c r="Z31" i="1"/>
  <c r="U130" i="1"/>
  <c r="AB130" i="1" s="1"/>
  <c r="Z130" i="1"/>
  <c r="U168" i="1"/>
  <c r="AB168" i="1" s="1"/>
  <c r="Z168" i="1"/>
  <c r="U203" i="1"/>
  <c r="AB203" i="1" s="1"/>
  <c r="Z203" i="1"/>
  <c r="U97" i="1"/>
  <c r="AB97" i="1" s="1"/>
  <c r="Z97" i="1"/>
  <c r="U131" i="1"/>
  <c r="AB131" i="1" s="1"/>
  <c r="Z131" i="1"/>
  <c r="Z200" i="1"/>
  <c r="U62" i="1"/>
  <c r="AB62" i="1" s="1"/>
  <c r="Z62" i="1"/>
  <c r="U72" i="1"/>
  <c r="AB72" i="1" s="1"/>
  <c r="Z72" i="1"/>
  <c r="U108" i="1"/>
  <c r="AB108" i="1" s="1"/>
  <c r="Z108" i="1"/>
  <c r="U141" i="1"/>
  <c r="AB141" i="1" s="1"/>
  <c r="Z141" i="1"/>
  <c r="U73" i="1"/>
  <c r="AB73" i="1" s="1"/>
  <c r="Z73" i="1"/>
  <c r="U99" i="1"/>
  <c r="AB99" i="1" s="1"/>
  <c r="Z99" i="1"/>
  <c r="U153" i="1"/>
  <c r="AB153" i="1" s="1"/>
  <c r="Z153" i="1"/>
  <c r="Z65" i="1"/>
  <c r="Z176" i="1"/>
  <c r="Z109" i="1"/>
  <c r="Z180" i="1"/>
  <c r="Z132" i="1"/>
  <c r="Z36" i="1"/>
  <c r="Z154" i="1"/>
  <c r="Z82" i="1"/>
  <c r="Z58" i="1"/>
  <c r="Z34" i="1"/>
  <c r="Z177" i="1"/>
  <c r="Z105" i="1"/>
  <c r="Z81" i="1"/>
  <c r="Z33" i="1"/>
  <c r="Z101" i="1"/>
  <c r="Z77" i="1"/>
  <c r="Z53" i="1"/>
  <c r="AB146" i="1"/>
  <c r="Z196" i="1"/>
  <c r="Z172" i="1"/>
  <c r="Z148" i="1"/>
  <c r="Z124" i="1"/>
  <c r="Z100" i="1"/>
  <c r="Z76" i="1"/>
  <c r="Z170" i="1"/>
  <c r="Z146" i="1"/>
  <c r="Z122" i="1"/>
  <c r="Z48" i="1"/>
  <c r="Z143" i="1"/>
  <c r="Z119" i="1"/>
  <c r="Z71" i="1"/>
  <c r="Z47" i="1"/>
  <c r="Z22" i="1"/>
  <c r="Z169" i="1"/>
  <c r="Z145" i="1"/>
  <c r="Z49" i="1"/>
  <c r="Z23" i="1"/>
  <c r="Z190" i="1"/>
  <c r="Z118" i="1"/>
  <c r="Z94" i="1"/>
  <c r="Z70" i="1"/>
  <c r="Z46" i="1"/>
  <c r="AB12" i="1"/>
  <c r="Z116" i="1"/>
  <c r="Z92" i="1"/>
  <c r="Z68" i="1"/>
  <c r="Z44" i="1"/>
  <c r="Z15" i="1"/>
  <c r="Z187" i="1"/>
  <c r="Z163" i="1"/>
  <c r="Z67" i="1"/>
  <c r="Z19" i="1"/>
  <c r="Z18" i="1"/>
  <c r="I128" i="1"/>
  <c r="J128" i="1" s="1"/>
  <c r="T183" i="1"/>
  <c r="T14" i="1"/>
  <c r="T142" i="1"/>
  <c r="T54" i="1"/>
  <c r="T27" i="1"/>
  <c r="T91" i="1"/>
  <c r="T126" i="1"/>
  <c r="T133" i="1"/>
  <c r="T135" i="1"/>
  <c r="T104" i="1"/>
  <c r="T17" i="1"/>
  <c r="T147" i="1"/>
  <c r="T79" i="1"/>
  <c r="T123" i="1"/>
  <c r="T157" i="1"/>
  <c r="T110" i="1"/>
  <c r="T115" i="1"/>
  <c r="T189" i="1"/>
  <c r="T117" i="1"/>
  <c r="T35" i="1"/>
  <c r="T43" i="1"/>
  <c r="T191" i="1"/>
  <c r="T84" i="1"/>
  <c r="T50" i="1"/>
  <c r="T21" i="1"/>
  <c r="T86" i="1"/>
  <c r="T195" i="1"/>
  <c r="T174" i="1"/>
  <c r="T24" i="1"/>
  <c r="T159" i="1"/>
  <c r="T179" i="1"/>
  <c r="T155" i="1"/>
  <c r="T75" i="1"/>
  <c r="T10" i="1"/>
  <c r="I60" i="1"/>
  <c r="J60" i="1" s="1"/>
  <c r="I14" i="1"/>
  <c r="J14" i="1" s="1"/>
  <c r="I17" i="1"/>
  <c r="J17" i="1" s="1"/>
  <c r="I159" i="1"/>
  <c r="J159" i="1" s="1"/>
  <c r="I145" i="1"/>
  <c r="J145" i="1" s="1"/>
  <c r="I93" i="1"/>
  <c r="J93" i="1" s="1"/>
  <c r="I79" i="1"/>
  <c r="J79" i="1" s="1"/>
  <c r="I110" i="1"/>
  <c r="J110" i="1" s="1"/>
  <c r="I166" i="1"/>
  <c r="J166" i="1" s="1"/>
  <c r="I117" i="1"/>
  <c r="J117" i="1" s="1"/>
  <c r="I123" i="1"/>
  <c r="J123" i="1" s="1"/>
  <c r="I183" i="1"/>
  <c r="J183" i="1" s="1"/>
  <c r="I11" i="1"/>
  <c r="J11" i="1" s="1"/>
  <c r="I50" i="1"/>
  <c r="J50" i="1" s="1"/>
  <c r="I147" i="1"/>
  <c r="J147" i="1" s="1"/>
  <c r="I91" i="1"/>
  <c r="J91" i="1" s="1"/>
  <c r="I35" i="1"/>
  <c r="J35" i="1" s="1"/>
  <c r="I86" i="1"/>
  <c r="J86" i="1" s="1"/>
  <c r="I106" i="1"/>
  <c r="J106" i="1" s="1"/>
  <c r="I191" i="1"/>
  <c r="J191" i="1" s="1"/>
  <c r="I57" i="1"/>
  <c r="J57" i="1" s="1"/>
  <c r="I115" i="1"/>
  <c r="J115" i="1" s="1"/>
  <c r="I195" i="1"/>
  <c r="J195" i="1" s="1"/>
  <c r="I64" i="1"/>
  <c r="J64" i="1" s="1"/>
  <c r="I84" i="1"/>
  <c r="J84" i="1" s="1"/>
  <c r="I75" i="1"/>
  <c r="J75" i="1" s="1"/>
  <c r="I133" i="1"/>
  <c r="J133" i="1" s="1"/>
  <c r="I153" i="1"/>
  <c r="J153" i="1" s="1"/>
  <c r="I21" i="1"/>
  <c r="J21" i="1" s="1"/>
  <c r="I98" i="1"/>
  <c r="J98" i="1" s="1"/>
  <c r="I43" i="1"/>
  <c r="J43" i="1" s="1"/>
  <c r="I81" i="1"/>
  <c r="J81" i="1" s="1"/>
  <c r="I139" i="1"/>
  <c r="J139" i="1" s="1"/>
  <c r="I27" i="1"/>
  <c r="J27" i="1" s="1"/>
  <c r="I104" i="1"/>
  <c r="J104" i="1" s="1"/>
  <c r="I179" i="1"/>
  <c r="J179" i="1" s="1"/>
  <c r="I29" i="1"/>
  <c r="J29" i="1" s="1"/>
  <c r="I162" i="1"/>
  <c r="J162" i="1" s="1"/>
  <c r="I198" i="1"/>
  <c r="J198" i="1" s="1"/>
  <c r="AA171" i="1"/>
  <c r="AA114" i="1"/>
  <c r="AA127" i="1"/>
  <c r="AA166" i="1"/>
  <c r="AA129" i="1"/>
  <c r="AA169" i="1"/>
  <c r="AA100" i="1"/>
  <c r="AA133" i="1"/>
  <c r="AA101" i="1"/>
  <c r="AA177" i="1"/>
  <c r="AA134" i="1"/>
  <c r="AA102" i="1"/>
  <c r="AA104" i="1"/>
  <c r="AA141" i="1"/>
  <c r="AA178" i="1"/>
  <c r="AA105" i="1"/>
  <c r="AA181" i="1"/>
  <c r="AA106" i="1"/>
  <c r="AA112" i="1"/>
  <c r="AA175" i="1"/>
  <c r="AA109" i="1"/>
  <c r="AA149" i="1"/>
  <c r="AA185" i="1"/>
  <c r="AA136" i="1"/>
  <c r="AA158" i="1"/>
  <c r="AA115" i="1"/>
  <c r="AA117" i="1"/>
  <c r="AA157" i="1"/>
  <c r="AA187" i="1"/>
  <c r="AA111" i="1"/>
  <c r="AA122" i="1"/>
  <c r="AA154" i="1"/>
  <c r="AA188" i="1"/>
  <c r="AA124" i="1"/>
  <c r="AA160" i="1"/>
  <c r="Y83" i="1"/>
  <c r="Y77" i="1"/>
  <c r="Y74" i="1"/>
  <c r="Y69" i="1"/>
  <c r="Y54" i="1"/>
  <c r="Y41" i="1"/>
  <c r="Y29" i="1"/>
  <c r="Y24" i="1"/>
  <c r="Y12" i="1"/>
  <c r="W11" i="1"/>
  <c r="X11" i="1"/>
  <c r="Y11" i="1"/>
  <c r="W12" i="1"/>
  <c r="X12" i="1"/>
  <c r="W13" i="1"/>
  <c r="X13" i="1"/>
  <c r="Y13" i="1"/>
  <c r="W14" i="1"/>
  <c r="X14" i="1"/>
  <c r="Y14" i="1"/>
  <c r="W15" i="1"/>
  <c r="X15" i="1"/>
  <c r="Y15" i="1"/>
  <c r="W16" i="1"/>
  <c r="X16" i="1"/>
  <c r="Y16" i="1"/>
  <c r="W17" i="1"/>
  <c r="X17" i="1"/>
  <c r="Y17" i="1"/>
  <c r="W18" i="1"/>
  <c r="X18" i="1"/>
  <c r="Y18" i="1"/>
  <c r="W19" i="1"/>
  <c r="X19" i="1"/>
  <c r="Y19" i="1"/>
  <c r="W20" i="1"/>
  <c r="X20" i="1"/>
  <c r="Y20" i="1"/>
  <c r="W21" i="1"/>
  <c r="X21" i="1"/>
  <c r="Y21" i="1"/>
  <c r="W22" i="1"/>
  <c r="X22" i="1"/>
  <c r="Y22" i="1"/>
  <c r="W23" i="1"/>
  <c r="X23" i="1"/>
  <c r="Y23" i="1"/>
  <c r="W24" i="1"/>
  <c r="X24" i="1"/>
  <c r="W25" i="1"/>
  <c r="X25" i="1"/>
  <c r="Y25" i="1"/>
  <c r="W26" i="1"/>
  <c r="X26" i="1"/>
  <c r="W27" i="1"/>
  <c r="X27" i="1"/>
  <c r="Y27" i="1"/>
  <c r="W28" i="1"/>
  <c r="X28" i="1"/>
  <c r="Y28" i="1"/>
  <c r="W29" i="1"/>
  <c r="X29" i="1"/>
  <c r="W30" i="1"/>
  <c r="X30" i="1"/>
  <c r="Y30" i="1"/>
  <c r="W31" i="1"/>
  <c r="X31" i="1"/>
  <c r="Y31" i="1"/>
  <c r="W32" i="1"/>
  <c r="X32" i="1"/>
  <c r="Y32" i="1"/>
  <c r="W33" i="1"/>
  <c r="X33" i="1"/>
  <c r="W34" i="1"/>
  <c r="X34" i="1"/>
  <c r="Y34" i="1"/>
  <c r="W35" i="1"/>
  <c r="X35" i="1"/>
  <c r="Y35" i="1"/>
  <c r="W36" i="1"/>
  <c r="X36" i="1"/>
  <c r="Y36" i="1"/>
  <c r="W37" i="1"/>
  <c r="X37" i="1"/>
  <c r="Y37" i="1"/>
  <c r="W38" i="1"/>
  <c r="X38" i="1"/>
  <c r="W39" i="1"/>
  <c r="X39" i="1"/>
  <c r="Y39" i="1"/>
  <c r="W40" i="1"/>
  <c r="X40" i="1"/>
  <c r="W41" i="1"/>
  <c r="X41" i="1"/>
  <c r="W42" i="1"/>
  <c r="X42" i="1"/>
  <c r="Y42" i="1"/>
  <c r="W43" i="1"/>
  <c r="X43" i="1"/>
  <c r="Y43" i="1"/>
  <c r="W44" i="1"/>
  <c r="X44" i="1"/>
  <c r="W45" i="1"/>
  <c r="X45" i="1"/>
  <c r="Y45" i="1"/>
  <c r="W46" i="1"/>
  <c r="X46" i="1"/>
  <c r="Y46" i="1"/>
  <c r="W47" i="1"/>
  <c r="X47" i="1"/>
  <c r="W48" i="1"/>
  <c r="X48" i="1"/>
  <c r="Y48" i="1"/>
  <c r="W49" i="1"/>
  <c r="X49" i="1"/>
  <c r="Y49" i="1"/>
  <c r="W50" i="1"/>
  <c r="X50" i="1"/>
  <c r="Y50" i="1"/>
  <c r="W51" i="1"/>
  <c r="X51" i="1"/>
  <c r="Y51" i="1"/>
  <c r="W52" i="1"/>
  <c r="X52" i="1"/>
  <c r="Y52" i="1"/>
  <c r="W53" i="1"/>
  <c r="X53" i="1"/>
  <c r="Y53" i="1"/>
  <c r="W54" i="1"/>
  <c r="X54" i="1"/>
  <c r="W55" i="1"/>
  <c r="X55" i="1"/>
  <c r="W56" i="1"/>
  <c r="X56" i="1"/>
  <c r="W57" i="1"/>
  <c r="X57" i="1"/>
  <c r="Y57" i="1"/>
  <c r="W58" i="1"/>
  <c r="X58" i="1"/>
  <c r="W59" i="1"/>
  <c r="X59" i="1"/>
  <c r="Y59" i="1"/>
  <c r="W60" i="1"/>
  <c r="X60" i="1"/>
  <c r="Y60" i="1"/>
  <c r="W61" i="1"/>
  <c r="X61" i="1"/>
  <c r="Y61" i="1"/>
  <c r="W62" i="1"/>
  <c r="X62" i="1"/>
  <c r="W63" i="1"/>
  <c r="X63" i="1"/>
  <c r="Y63" i="1"/>
  <c r="W64" i="1"/>
  <c r="X64" i="1"/>
  <c r="Y64" i="1"/>
  <c r="W65" i="1"/>
  <c r="X65" i="1"/>
  <c r="Y65" i="1"/>
  <c r="W66" i="1"/>
  <c r="X66" i="1"/>
  <c r="Y66" i="1"/>
  <c r="W67" i="1"/>
  <c r="X67" i="1"/>
  <c r="Y67" i="1"/>
  <c r="W68" i="1"/>
  <c r="X68" i="1"/>
  <c r="Y68" i="1"/>
  <c r="W69" i="1"/>
  <c r="X69" i="1"/>
  <c r="W70" i="1"/>
  <c r="X70" i="1"/>
  <c r="Y70" i="1"/>
  <c r="W71" i="1"/>
  <c r="X71" i="1"/>
  <c r="W72" i="1"/>
  <c r="X72" i="1"/>
  <c r="W73" i="1"/>
  <c r="X73" i="1"/>
  <c r="Y73" i="1"/>
  <c r="W74" i="1"/>
  <c r="X74" i="1"/>
  <c r="W75" i="1"/>
  <c r="X75" i="1"/>
  <c r="W76" i="1"/>
  <c r="X76" i="1"/>
  <c r="Y76" i="1"/>
  <c r="W77" i="1"/>
  <c r="X77" i="1"/>
  <c r="W78" i="1"/>
  <c r="X78" i="1"/>
  <c r="Y78" i="1"/>
  <c r="W79" i="1"/>
  <c r="X79" i="1"/>
  <c r="Y79" i="1"/>
  <c r="W80" i="1"/>
  <c r="X80" i="1"/>
  <c r="Y80" i="1"/>
  <c r="W81" i="1"/>
  <c r="X81" i="1"/>
  <c r="Y81" i="1"/>
  <c r="W82" i="1"/>
  <c r="X82" i="1"/>
  <c r="Y82" i="1"/>
  <c r="W83" i="1"/>
  <c r="X83" i="1"/>
  <c r="W84" i="1"/>
  <c r="X84" i="1"/>
  <c r="Y84" i="1"/>
  <c r="W85" i="1"/>
  <c r="X85" i="1"/>
  <c r="W86" i="1"/>
  <c r="X86" i="1"/>
  <c r="Y86" i="1"/>
  <c r="W87" i="1"/>
  <c r="X87" i="1"/>
  <c r="Y87" i="1"/>
  <c r="W88" i="1"/>
  <c r="X88" i="1"/>
  <c r="Y88" i="1"/>
  <c r="W89" i="1"/>
  <c r="X89" i="1"/>
  <c r="W90" i="1"/>
  <c r="X90" i="1"/>
  <c r="W91" i="1"/>
  <c r="X91" i="1"/>
  <c r="Y91" i="1"/>
  <c r="W92" i="1"/>
  <c r="X92" i="1"/>
  <c r="Y92" i="1"/>
  <c r="W93" i="1"/>
  <c r="X93" i="1"/>
  <c r="Y93" i="1"/>
  <c r="W94" i="1"/>
  <c r="X94" i="1"/>
  <c r="Y94" i="1"/>
  <c r="W95" i="1"/>
  <c r="X95" i="1"/>
  <c r="Y95" i="1"/>
  <c r="W96" i="1"/>
  <c r="X96" i="1"/>
  <c r="Y96" i="1"/>
  <c r="T98" i="1" l="1"/>
  <c r="T57" i="1"/>
  <c r="T198" i="1"/>
  <c r="T162" i="1"/>
  <c r="U79" i="1"/>
  <c r="AB79" i="1" s="1"/>
  <c r="Z79" i="1"/>
  <c r="T139" i="1"/>
  <c r="U133" i="1"/>
  <c r="AB133" i="1" s="1"/>
  <c r="Z133" i="1"/>
  <c r="U198" i="1"/>
  <c r="AB198" i="1" s="1"/>
  <c r="Z198" i="1"/>
  <c r="U174" i="1"/>
  <c r="AB174" i="1" s="1"/>
  <c r="Z174" i="1"/>
  <c r="U21" i="1"/>
  <c r="AB21" i="1" s="1"/>
  <c r="Z21" i="1"/>
  <c r="U147" i="1"/>
  <c r="AB147" i="1" s="1"/>
  <c r="Z147" i="1"/>
  <c r="U159" i="1"/>
  <c r="AB159" i="1" s="1"/>
  <c r="Z159" i="1"/>
  <c r="U135" i="1"/>
  <c r="AB135" i="1" s="1"/>
  <c r="Z135" i="1"/>
  <c r="U195" i="1"/>
  <c r="AB195" i="1" s="1"/>
  <c r="Z195" i="1"/>
  <c r="U27" i="1"/>
  <c r="AB27" i="1" s="1"/>
  <c r="Z27" i="1"/>
  <c r="U54" i="1"/>
  <c r="AB54" i="1" s="1"/>
  <c r="Z54" i="1"/>
  <c r="U84" i="1"/>
  <c r="AB84" i="1" s="1"/>
  <c r="Z84" i="1"/>
  <c r="U117" i="1"/>
  <c r="AB117" i="1" s="1"/>
  <c r="Z117" i="1"/>
  <c r="U126" i="1"/>
  <c r="AB126" i="1" s="1"/>
  <c r="Z126" i="1"/>
  <c r="U91" i="1"/>
  <c r="AB91" i="1" s="1"/>
  <c r="Z91" i="1"/>
  <c r="U14" i="1"/>
  <c r="AB14" i="1" s="1"/>
  <c r="Z14" i="1"/>
  <c r="T106" i="1"/>
  <c r="U115" i="1"/>
  <c r="AB115" i="1" s="1"/>
  <c r="Z115" i="1"/>
  <c r="U123" i="1"/>
  <c r="AB123" i="1" s="1"/>
  <c r="Z123" i="1"/>
  <c r="U179" i="1"/>
  <c r="AB179" i="1" s="1"/>
  <c r="Z179" i="1"/>
  <c r="U104" i="1"/>
  <c r="AB104" i="1" s="1"/>
  <c r="Z104" i="1"/>
  <c r="U35" i="1"/>
  <c r="AB35" i="1" s="1"/>
  <c r="Z35" i="1"/>
  <c r="U189" i="1"/>
  <c r="AB189" i="1" s="1"/>
  <c r="Z189" i="1"/>
  <c r="T60" i="1"/>
  <c r="T93" i="1"/>
  <c r="T166" i="1"/>
  <c r="U10" i="1"/>
  <c r="Z10" i="1"/>
  <c r="T128" i="1"/>
  <c r="U191" i="1"/>
  <c r="AB191" i="1" s="1"/>
  <c r="Z191" i="1"/>
  <c r="U183" i="1"/>
  <c r="AB183" i="1" s="1"/>
  <c r="Z183" i="1"/>
  <c r="U98" i="1"/>
  <c r="AB98" i="1" s="1"/>
  <c r="Z98" i="1"/>
  <c r="T64" i="1"/>
  <c r="U75" i="1"/>
  <c r="AB75" i="1" s="1"/>
  <c r="Z75" i="1"/>
  <c r="T29" i="1"/>
  <c r="U86" i="1"/>
  <c r="AB86" i="1" s="1"/>
  <c r="Z86" i="1"/>
  <c r="U50" i="1"/>
  <c r="AB50" i="1" s="1"/>
  <c r="Z50" i="1"/>
  <c r="U142" i="1"/>
  <c r="AB142" i="1" s="1"/>
  <c r="Z142" i="1"/>
  <c r="U43" i="1"/>
  <c r="AB43" i="1" s="1"/>
  <c r="Z43" i="1"/>
  <c r="U155" i="1"/>
  <c r="AB155" i="1" s="1"/>
  <c r="Z155" i="1"/>
  <c r="U110" i="1"/>
  <c r="AB110" i="1" s="1"/>
  <c r="Z110" i="1"/>
  <c r="U57" i="1"/>
  <c r="AB57" i="1" s="1"/>
  <c r="Z57" i="1"/>
  <c r="U157" i="1"/>
  <c r="AB157" i="1" s="1"/>
  <c r="Z157" i="1"/>
  <c r="U24" i="1"/>
  <c r="AB24" i="1" s="1"/>
  <c r="Z24" i="1"/>
  <c r="U17" i="1"/>
  <c r="AB17" i="1" s="1"/>
  <c r="Z17" i="1"/>
  <c r="T182" i="1"/>
  <c r="T13" i="1"/>
  <c r="T74" i="1"/>
  <c r="I161" i="1"/>
  <c r="J161" i="1" s="1"/>
  <c r="I56" i="1"/>
  <c r="J56" i="1" s="1"/>
  <c r="I83" i="1"/>
  <c r="J83" i="1" s="1"/>
  <c r="I144" i="1"/>
  <c r="J144" i="1" s="1"/>
  <c r="I63" i="1"/>
  <c r="J63" i="1" s="1"/>
  <c r="I178" i="1"/>
  <c r="J178" i="1" s="1"/>
  <c r="I13" i="1"/>
  <c r="J13" i="1" s="1"/>
  <c r="I26" i="1"/>
  <c r="J26" i="1" s="1"/>
  <c r="I16" i="1"/>
  <c r="J16" i="1" s="1"/>
  <c r="I194" i="1"/>
  <c r="J194" i="1" s="1"/>
  <c r="I188" i="1"/>
  <c r="J188" i="1" s="1"/>
  <c r="I74" i="1"/>
  <c r="J74" i="1" s="1"/>
  <c r="I10" i="1"/>
  <c r="J10" i="1" s="1"/>
  <c r="I182" i="1"/>
  <c r="J182" i="1" s="1"/>
  <c r="AA49" i="1"/>
  <c r="AA36" i="1"/>
  <c r="Y72" i="1"/>
  <c r="AA38" i="1"/>
  <c r="Y38" i="1"/>
  <c r="Y89" i="1"/>
  <c r="Y56" i="1"/>
  <c r="Y90" i="1"/>
  <c r="Y58" i="1"/>
  <c r="Y85" i="1"/>
  <c r="Y40" i="1"/>
  <c r="Y33" i="1"/>
  <c r="Y55" i="1"/>
  <c r="Y75" i="1"/>
  <c r="AA83" i="1"/>
  <c r="Y71" i="1"/>
  <c r="Y26" i="1"/>
  <c r="Y62" i="1"/>
  <c r="Y44" i="1"/>
  <c r="Y47" i="1"/>
  <c r="AA96" i="1"/>
  <c r="AA20" i="1"/>
  <c r="AA34" i="1"/>
  <c r="T16" i="1" l="1"/>
  <c r="U16" i="1" s="1"/>
  <c r="AB16" i="1" s="1"/>
  <c r="T194" i="1"/>
  <c r="T178" i="1"/>
  <c r="U29" i="1"/>
  <c r="AB29" i="1" s="1"/>
  <c r="Z29" i="1"/>
  <c r="U74" i="1"/>
  <c r="AB74" i="1" s="1"/>
  <c r="Z74" i="1"/>
  <c r="U194" i="1"/>
  <c r="AB194" i="1" s="1"/>
  <c r="Z194" i="1"/>
  <c r="U182" i="1"/>
  <c r="AB182" i="1" s="1"/>
  <c r="Z182" i="1"/>
  <c r="U106" i="1"/>
  <c r="AB106" i="1" s="1"/>
  <c r="Z106" i="1"/>
  <c r="T144" i="1"/>
  <c r="U178" i="1"/>
  <c r="AB178" i="1" s="1"/>
  <c r="Z178" i="1"/>
  <c r="T26" i="1"/>
  <c r="T188" i="1"/>
  <c r="U13" i="1"/>
  <c r="AB13" i="1" s="1"/>
  <c r="Z13" i="1"/>
  <c r="U64" i="1"/>
  <c r="Z64" i="1"/>
  <c r="U128" i="1"/>
  <c r="AB128" i="1" s="1"/>
  <c r="Z128" i="1"/>
  <c r="U60" i="1"/>
  <c r="Z60" i="1"/>
  <c r="U139" i="1"/>
  <c r="AB139" i="1" s="1"/>
  <c r="Z139" i="1"/>
  <c r="AB10" i="1"/>
  <c r="AA10" i="1"/>
  <c r="U166" i="1"/>
  <c r="AB166" i="1" s="1"/>
  <c r="Z166" i="1"/>
  <c r="U93" i="1"/>
  <c r="AB93" i="1" s="1"/>
  <c r="Z93" i="1"/>
  <c r="U162" i="1"/>
  <c r="Z162" i="1"/>
  <c r="K7" i="1"/>
  <c r="AA31" i="1"/>
  <c r="Z16" i="1" l="1"/>
  <c r="U26" i="1"/>
  <c r="AB26" i="1" s="1"/>
  <c r="Z26" i="1"/>
  <c r="AB60" i="1"/>
  <c r="T56" i="1"/>
  <c r="T83" i="1"/>
  <c r="AB64" i="1"/>
  <c r="T63" i="1"/>
  <c r="U188" i="1"/>
  <c r="Z188" i="1"/>
  <c r="U144" i="1"/>
  <c r="AB144" i="1" s="1"/>
  <c r="Z144" i="1"/>
  <c r="AB162" i="1"/>
  <c r="T161" i="1"/>
  <c r="K174" i="1"/>
  <c r="K55" i="1"/>
  <c r="K111" i="1"/>
  <c r="K121" i="1"/>
  <c r="K42" i="1"/>
  <c r="K53" i="1"/>
  <c r="K172" i="1"/>
  <c r="K113" i="1"/>
  <c r="K44" i="1"/>
  <c r="K181" i="1"/>
  <c r="K102" i="1"/>
  <c r="K49" i="1"/>
  <c r="K168" i="1"/>
  <c r="K20" i="1"/>
  <c r="K170" i="1"/>
  <c r="K82" i="1"/>
  <c r="K187" i="1"/>
  <c r="K61" i="1"/>
  <c r="K184" i="1"/>
  <c r="K130" i="1"/>
  <c r="K173" i="1"/>
  <c r="K39" i="1"/>
  <c r="K37" i="1"/>
  <c r="K189" i="1"/>
  <c r="K136" i="1"/>
  <c r="K70" i="1"/>
  <c r="K12" i="1"/>
  <c r="K140" i="1"/>
  <c r="K185" i="1"/>
  <c r="K51" i="1"/>
  <c r="K196" i="1"/>
  <c r="K176" i="1"/>
  <c r="K197" i="1"/>
  <c r="K134" i="1"/>
  <c r="K45" i="1"/>
  <c r="K15" i="1"/>
  <c r="K73" i="1"/>
  <c r="K33" i="1"/>
  <c r="K88" i="1"/>
  <c r="K152" i="1"/>
  <c r="K107" i="1"/>
  <c r="K137" i="1"/>
  <c r="K90" i="1"/>
  <c r="K203" i="1"/>
  <c r="K48" i="1"/>
  <c r="K158" i="1"/>
  <c r="K154" i="1"/>
  <c r="K160" i="1"/>
  <c r="K141" i="1"/>
  <c r="K148" i="1"/>
  <c r="K38" i="1"/>
  <c r="K25" i="1"/>
  <c r="K28" i="1"/>
  <c r="K169" i="1"/>
  <c r="K34" i="1"/>
  <c r="K120" i="1"/>
  <c r="K109" i="1"/>
  <c r="K71" i="1"/>
  <c r="K132" i="1"/>
  <c r="K177" i="1"/>
  <c r="K135" i="1"/>
  <c r="K105" i="1"/>
  <c r="K143" i="1"/>
  <c r="K157" i="1"/>
  <c r="K46" i="1"/>
  <c r="K19" i="1"/>
  <c r="K128" i="1"/>
  <c r="K76" i="1"/>
  <c r="K163" i="1"/>
  <c r="K108" i="1"/>
  <c r="K54" i="1"/>
  <c r="K114" i="1"/>
  <c r="K59" i="1"/>
  <c r="K131" i="1"/>
  <c r="K171" i="1"/>
  <c r="K80" i="1"/>
  <c r="K126" i="1"/>
  <c r="K190" i="1"/>
  <c r="K62" i="1"/>
  <c r="K199" i="1"/>
  <c r="K67" i="1"/>
  <c r="K23" i="1"/>
  <c r="K138" i="1"/>
  <c r="K200" i="1"/>
  <c r="K18" i="1"/>
  <c r="K24" i="1"/>
  <c r="K40" i="1"/>
  <c r="K66" i="1"/>
  <c r="K112" i="1"/>
  <c r="K127" i="1"/>
  <c r="K119" i="1"/>
  <c r="K97" i="1"/>
  <c r="K103" i="1"/>
  <c r="K193" i="1"/>
  <c r="K95" i="1"/>
  <c r="K78" i="1"/>
  <c r="K36" i="1"/>
  <c r="K125" i="1"/>
  <c r="K116" i="1"/>
  <c r="K165" i="1"/>
  <c r="K89" i="1"/>
  <c r="K151" i="1"/>
  <c r="K65" i="1"/>
  <c r="K22" i="1"/>
  <c r="K52" i="1"/>
  <c r="K32" i="1"/>
  <c r="K92" i="1"/>
  <c r="K180" i="1"/>
  <c r="K146" i="1"/>
  <c r="K149" i="1"/>
  <c r="K192" i="1"/>
  <c r="K85" i="1"/>
  <c r="K99" i="1"/>
  <c r="K30" i="1"/>
  <c r="K118" i="1"/>
  <c r="K186" i="1"/>
  <c r="K58" i="1"/>
  <c r="K94" i="1"/>
  <c r="K31" i="1"/>
  <c r="K201" i="1"/>
  <c r="K155" i="1"/>
  <c r="K68" i="1"/>
  <c r="K47" i="1"/>
  <c r="K72" i="1"/>
  <c r="K96" i="1"/>
  <c r="K142" i="1"/>
  <c r="K156" i="1"/>
  <c r="K87" i="1"/>
  <c r="K150" i="1"/>
  <c r="K129" i="1"/>
  <c r="K77" i="1"/>
  <c r="K202" i="1"/>
  <c r="K101" i="1"/>
  <c r="K122" i="1"/>
  <c r="K100" i="1"/>
  <c r="K124" i="1"/>
  <c r="K167" i="1"/>
  <c r="K69" i="1"/>
  <c r="K175" i="1"/>
  <c r="K164" i="1"/>
  <c r="K41" i="1"/>
  <c r="K162" i="1"/>
  <c r="K106" i="1"/>
  <c r="K81" i="1"/>
  <c r="K115" i="1"/>
  <c r="K123" i="1"/>
  <c r="K183" i="1"/>
  <c r="K93" i="1"/>
  <c r="K153" i="1"/>
  <c r="K27" i="1"/>
  <c r="K29" i="1"/>
  <c r="K98" i="1"/>
  <c r="K147" i="1"/>
  <c r="K159" i="1"/>
  <c r="K84" i="1"/>
  <c r="K17" i="1"/>
  <c r="K145" i="1"/>
  <c r="K117" i="1"/>
  <c r="K50" i="1"/>
  <c r="K64" i="1"/>
  <c r="K195" i="1"/>
  <c r="K179" i="1"/>
  <c r="K139" i="1"/>
  <c r="K91" i="1"/>
  <c r="K11" i="1"/>
  <c r="K110" i="1"/>
  <c r="K60" i="1"/>
  <c r="K14" i="1"/>
  <c r="K198" i="1"/>
  <c r="K104" i="1"/>
  <c r="K57" i="1"/>
  <c r="K35" i="1"/>
  <c r="K86" i="1"/>
  <c r="K133" i="1"/>
  <c r="K21" i="1"/>
  <c r="K79" i="1"/>
  <c r="K191" i="1"/>
  <c r="K75" i="1"/>
  <c r="K43" i="1"/>
  <c r="K166" i="1"/>
  <c r="K10" i="1"/>
  <c r="K13" i="1"/>
  <c r="K182" i="1"/>
  <c r="K56" i="1"/>
  <c r="K16" i="1"/>
  <c r="K63" i="1"/>
  <c r="K194" i="1"/>
  <c r="K74" i="1"/>
  <c r="K161" i="1"/>
  <c r="K26" i="1"/>
  <c r="K83" i="1"/>
  <c r="K144" i="1"/>
  <c r="K188" i="1"/>
  <c r="K178" i="1"/>
  <c r="AA74" i="1"/>
  <c r="AA33" i="1"/>
  <c r="AA16" i="1"/>
  <c r="AA45" i="1"/>
  <c r="AA53" i="1"/>
  <c r="AA15" i="1"/>
  <c r="AA46" i="1"/>
  <c r="AA52" i="1"/>
  <c r="AA80" i="1"/>
  <c r="AA79" i="1"/>
  <c r="AA12" i="1"/>
  <c r="AA21" i="1"/>
  <c r="AA72" i="1"/>
  <c r="AA71" i="1"/>
  <c r="AA70" i="1"/>
  <c r="AA24" i="1"/>
  <c r="AA69" i="1"/>
  <c r="AA77" i="1"/>
  <c r="AA22" i="1"/>
  <c r="AA23" i="1"/>
  <c r="AA78" i="1"/>
  <c r="AA25" i="1"/>
  <c r="AA68" i="1"/>
  <c r="AA76" i="1"/>
  <c r="AA13" i="1"/>
  <c r="AA95" i="1"/>
  <c r="AA30" i="1"/>
  <c r="AA63" i="1"/>
  <c r="AA91" i="1"/>
  <c r="AA73" i="1"/>
  <c r="AA81" i="1"/>
  <c r="AA92" i="1"/>
  <c r="AA37" i="1"/>
  <c r="AA60" i="1"/>
  <c r="AA88" i="1"/>
  <c r="AA84" i="1"/>
  <c r="AA14" i="1"/>
  <c r="AA26" i="1"/>
  <c r="AA93" i="1"/>
  <c r="AA64" i="1"/>
  <c r="AA90" i="1"/>
  <c r="AA61" i="1"/>
  <c r="AA39" i="1"/>
  <c r="AA59" i="1"/>
  <c r="AA87" i="1"/>
  <c r="AA48" i="1"/>
  <c r="AA29" i="1"/>
  <c r="AA62" i="1"/>
  <c r="AA40" i="1"/>
  <c r="AA58" i="1"/>
  <c r="AA86" i="1"/>
  <c r="AA94" i="1"/>
  <c r="AA28" i="1"/>
  <c r="AA35" i="1"/>
  <c r="AA41" i="1"/>
  <c r="AA57" i="1"/>
  <c r="AA85" i="1"/>
  <c r="AA51" i="1"/>
  <c r="AA67" i="1"/>
  <c r="AA66" i="1"/>
  <c r="AA32" i="1"/>
  <c r="AA89" i="1"/>
  <c r="AA19" i="1"/>
  <c r="AA42" i="1"/>
  <c r="AA56" i="1"/>
  <c r="AA47" i="1"/>
  <c r="AA27" i="1"/>
  <c r="AA75" i="1"/>
  <c r="AA18" i="1"/>
  <c r="AA43" i="1"/>
  <c r="AA55" i="1"/>
  <c r="AA82" i="1"/>
  <c r="AA50" i="1"/>
  <c r="AA65" i="1"/>
  <c r="AA17" i="1"/>
  <c r="AA44" i="1"/>
  <c r="AA54" i="1"/>
  <c r="AA11" i="1"/>
  <c r="U161" i="1" l="1"/>
  <c r="Z161" i="1"/>
  <c r="AB188" i="1"/>
  <c r="U63" i="1"/>
  <c r="Z63" i="1"/>
  <c r="U83" i="1"/>
  <c r="Z83" i="1"/>
  <c r="U56" i="1"/>
  <c r="Z56" i="1"/>
  <c r="AB83" i="1" l="1"/>
  <c r="AB56" i="1"/>
  <c r="AB63" i="1"/>
  <c r="V7" i="1"/>
  <c r="V161" i="1" s="1"/>
  <c r="AB161" i="1"/>
  <c r="V63" i="1" l="1"/>
  <c r="R205" i="1"/>
  <c r="V10" i="1"/>
  <c r="V42" i="1"/>
  <c r="V141" i="1"/>
  <c r="V158" i="1"/>
  <c r="V119" i="1"/>
  <c r="V101" i="1"/>
  <c r="V185" i="1"/>
  <c r="V43" i="1"/>
  <c r="V159" i="1"/>
  <c r="V41" i="1"/>
  <c r="V140" i="1"/>
  <c r="V107" i="1"/>
  <c r="V127" i="1"/>
  <c r="V89" i="1"/>
  <c r="V122" i="1"/>
  <c r="V75" i="1"/>
  <c r="V21" i="1"/>
  <c r="V111" i="1"/>
  <c r="V195" i="1"/>
  <c r="V168" i="1"/>
  <c r="V61" i="1"/>
  <c r="V126" i="1"/>
  <c r="V65" i="1"/>
  <c r="V202" i="1"/>
  <c r="V167" i="1"/>
  <c r="V178" i="1"/>
  <c r="V162" i="1"/>
  <c r="V55" i="1"/>
  <c r="V16" i="1"/>
  <c r="V142" i="1"/>
  <c r="V182" i="1"/>
  <c r="V191" i="1"/>
  <c r="V181" i="1"/>
  <c r="V40" i="1"/>
  <c r="V58" i="1"/>
  <c r="V129" i="1"/>
  <c r="V201" i="1"/>
  <c r="V136" i="1"/>
  <c r="V137" i="1"/>
  <c r="V183" i="1"/>
  <c r="V104" i="1"/>
  <c r="V121" i="1"/>
  <c r="V135" i="1"/>
  <c r="V164" i="1"/>
  <c r="V153" i="1"/>
  <c r="V24" i="1"/>
  <c r="V160" i="1"/>
  <c r="V39" i="1"/>
  <c r="V145" i="1"/>
  <c r="V148" i="1"/>
  <c r="V197" i="1"/>
  <c r="V23" i="1"/>
  <c r="V51" i="1"/>
  <c r="V123" i="1"/>
  <c r="V25" i="1"/>
  <c r="V52" i="1"/>
  <c r="V130" i="1"/>
  <c r="V15" i="1"/>
  <c r="V79" i="1"/>
  <c r="V190" i="1"/>
  <c r="V97" i="1"/>
  <c r="V179" i="1"/>
  <c r="V53" i="1"/>
  <c r="V74" i="1"/>
  <c r="V70" i="1"/>
  <c r="V109" i="1"/>
  <c r="V48" i="1"/>
  <c r="V114" i="1"/>
  <c r="V28" i="1"/>
  <c r="V44" i="1"/>
  <c r="V180" i="1"/>
  <c r="V29" i="1"/>
  <c r="V93" i="1"/>
  <c r="V46" i="1"/>
  <c r="V155" i="1"/>
  <c r="V166" i="1"/>
  <c r="V98" i="1"/>
  <c r="V156" i="1"/>
  <c r="V12" i="1"/>
  <c r="V139" i="1"/>
  <c r="V175" i="1"/>
  <c r="V38" i="1"/>
  <c r="V189" i="1"/>
  <c r="V198" i="1"/>
  <c r="V33" i="1"/>
  <c r="V172" i="1"/>
  <c r="V115" i="1"/>
  <c r="V100" i="1"/>
  <c r="V177" i="1"/>
  <c r="V34" i="1"/>
  <c r="V87" i="1"/>
  <c r="V19" i="1"/>
  <c r="V176" i="1"/>
  <c r="V165" i="1"/>
  <c r="V147" i="1"/>
  <c r="V143" i="1"/>
  <c r="V91" i="1"/>
  <c r="V108" i="1"/>
  <c r="V47" i="1"/>
  <c r="V186" i="1"/>
  <c r="V152" i="1"/>
  <c r="V169" i="1"/>
  <c r="V49" i="1"/>
  <c r="V35" i="1"/>
  <c r="V174" i="1"/>
  <c r="V96" i="1"/>
  <c r="V199" i="1"/>
  <c r="V120" i="1"/>
  <c r="V110" i="1"/>
  <c r="V72" i="1"/>
  <c r="V150" i="1"/>
  <c r="V157" i="1"/>
  <c r="V78" i="1"/>
  <c r="V184" i="1"/>
  <c r="V102" i="1"/>
  <c r="V132" i="1"/>
  <c r="V134" i="1"/>
  <c r="V144" i="1"/>
  <c r="V170" i="1"/>
  <c r="V194" i="1"/>
  <c r="V11" i="1"/>
  <c r="V13" i="1"/>
  <c r="V67" i="1"/>
  <c r="V151" i="1"/>
  <c r="V128" i="1"/>
  <c r="V37" i="1"/>
  <c r="V196" i="1"/>
  <c r="V193" i="1"/>
  <c r="V88" i="1"/>
  <c r="V138" i="1"/>
  <c r="V125" i="1"/>
  <c r="V68" i="1"/>
  <c r="V80" i="1"/>
  <c r="V60" i="1"/>
  <c r="V112" i="1"/>
  <c r="V90" i="1"/>
  <c r="V146" i="1"/>
  <c r="V82" i="1"/>
  <c r="V36" i="1"/>
  <c r="V173" i="1"/>
  <c r="V32" i="1"/>
  <c r="V171" i="1"/>
  <c r="V57" i="1"/>
  <c r="V106" i="1"/>
  <c r="V66" i="1"/>
  <c r="V124" i="1"/>
  <c r="V71" i="1"/>
  <c r="V99" i="1"/>
  <c r="V54" i="1"/>
  <c r="V133" i="1"/>
  <c r="V14" i="1"/>
  <c r="V81" i="1"/>
  <c r="V113" i="1"/>
  <c r="V92" i="1"/>
  <c r="V50" i="1"/>
  <c r="V22" i="1"/>
  <c r="V163" i="1"/>
  <c r="V203" i="1"/>
  <c r="V30" i="1"/>
  <c r="V20" i="1"/>
  <c r="V18" i="1"/>
  <c r="V116" i="1"/>
  <c r="V73" i="1"/>
  <c r="V154" i="1"/>
  <c r="V149" i="1"/>
  <c r="V187" i="1"/>
  <c r="V77" i="1"/>
  <c r="V85" i="1"/>
  <c r="V117" i="1"/>
  <c r="V27" i="1"/>
  <c r="V192" i="1"/>
  <c r="V95" i="1"/>
  <c r="V45" i="1"/>
  <c r="V84" i="1"/>
  <c r="V86" i="1"/>
  <c r="V131" i="1"/>
  <c r="V17" i="1"/>
  <c r="V105" i="1"/>
  <c r="V118" i="1"/>
  <c r="V31" i="1"/>
  <c r="V76" i="1"/>
  <c r="V200" i="1"/>
  <c r="V59" i="1"/>
  <c r="V69" i="1"/>
  <c r="V64" i="1"/>
  <c r="V94" i="1"/>
  <c r="V62" i="1"/>
  <c r="V103" i="1"/>
  <c r="V188" i="1"/>
  <c r="V26" i="1"/>
  <c r="V56" i="1"/>
  <c r="V83" i="1"/>
</calcChain>
</file>

<file path=xl/sharedStrings.xml><?xml version="1.0" encoding="utf-8"?>
<sst xmlns="http://schemas.openxmlformats.org/spreadsheetml/2006/main" count="2166" uniqueCount="559">
  <si>
    <t>Obra</t>
  </si>
  <si>
    <t>Item</t>
  </si>
  <si>
    <t>Código</t>
  </si>
  <si>
    <t>Banco</t>
  </si>
  <si>
    <t>Descrição</t>
  </si>
  <si>
    <t>Und</t>
  </si>
  <si>
    <t>Quant.</t>
  </si>
  <si>
    <t>Valor Unit com BDI</t>
  </si>
  <si>
    <t>Total</t>
  </si>
  <si>
    <t>Peso (%)</t>
  </si>
  <si>
    <t xml:space="preserve"> 1 </t>
  </si>
  <si>
    <t>SERVIÇOS TÉCNICOS</t>
  </si>
  <si>
    <t xml:space="preserve"> 1.1 </t>
  </si>
  <si>
    <t xml:space="preserve"> 1.1.1 </t>
  </si>
  <si>
    <t>Próprio</t>
  </si>
  <si>
    <t>M</t>
  </si>
  <si>
    <t>UN</t>
  </si>
  <si>
    <t>SINAPI</t>
  </si>
  <si>
    <t>KG</t>
  </si>
  <si>
    <t>SETOP</t>
  </si>
  <si>
    <t xml:space="preserve"> 2 </t>
  </si>
  <si>
    <t>ADMINISTRAÇÃO LOCAL</t>
  </si>
  <si>
    <t xml:space="preserve"> 2.1 </t>
  </si>
  <si>
    <t xml:space="preserve"> 3 </t>
  </si>
  <si>
    <t xml:space="preserve"> 3.1 </t>
  </si>
  <si>
    <t xml:space="preserve"> 3.1.1 </t>
  </si>
  <si>
    <t>m²</t>
  </si>
  <si>
    <t xml:space="preserve"> 3.2 </t>
  </si>
  <si>
    <t>MOBILIZAÇÃO E DESMOBILIZAÇÃO</t>
  </si>
  <si>
    <t xml:space="preserve"> 3.2.1 </t>
  </si>
  <si>
    <t xml:space="preserve"> 3.3 </t>
  </si>
  <si>
    <t xml:space="preserve"> 3.3.1 </t>
  </si>
  <si>
    <t>MOBILIZAÇÃO E DESMOBILIZAÇÃO DE CONTAINER, INCLUSIVE CARGA, DESCARGA E TRANSPORTE EM CAMINHÃO CARROCERIA COM GUINDAUTO (MUNCK), EXCLUSIVE LOCAÇÃO DO CONTAINER</t>
  </si>
  <si>
    <t>un</t>
  </si>
  <si>
    <t>mês</t>
  </si>
  <si>
    <t>MES</t>
  </si>
  <si>
    <t>m³</t>
  </si>
  <si>
    <t>M²</t>
  </si>
  <si>
    <t xml:space="preserve"> 4 </t>
  </si>
  <si>
    <t xml:space="preserve"> 4.1 </t>
  </si>
  <si>
    <t xml:space="preserve"> 4.1.1 </t>
  </si>
  <si>
    <t xml:space="preserve"> 5 </t>
  </si>
  <si>
    <t xml:space="preserve"> 5.1 </t>
  </si>
  <si>
    <t xml:space="preserve"> 5.1.1 </t>
  </si>
  <si>
    <t xml:space="preserve"> 5.1.2 </t>
  </si>
  <si>
    <t xml:space="preserve"> SESC-EQP-018 </t>
  </si>
  <si>
    <t>LOCAÇÃO DE ANDAIME TIPO FACHADEIRO</t>
  </si>
  <si>
    <t>M²XMÊS</t>
  </si>
  <si>
    <t xml:space="preserve"> 6 </t>
  </si>
  <si>
    <t xml:space="preserve"> 6.1 </t>
  </si>
  <si>
    <t xml:space="preserve"> 6.1.1 </t>
  </si>
  <si>
    <t xml:space="preserve"> 7 </t>
  </si>
  <si>
    <t xml:space="preserve"> 7.1.1 </t>
  </si>
  <si>
    <t xml:space="preserve"> 7.1.2 </t>
  </si>
  <si>
    <t xml:space="preserve"> 7.1.3 </t>
  </si>
  <si>
    <t xml:space="preserve"> 8 </t>
  </si>
  <si>
    <t xml:space="preserve"> 8.1 </t>
  </si>
  <si>
    <t xml:space="preserve"> 8.1.1 </t>
  </si>
  <si>
    <t xml:space="preserve"> 8.2 </t>
  </si>
  <si>
    <t xml:space="preserve"> 8.2.1 </t>
  </si>
  <si>
    <t xml:space="preserve"> 8.2.2 </t>
  </si>
  <si>
    <t xml:space="preserve"> 8.3 </t>
  </si>
  <si>
    <t xml:space="preserve"> 8.3.1 </t>
  </si>
  <si>
    <t xml:space="preserve"> 9 </t>
  </si>
  <si>
    <t xml:space="preserve"> 9.1 </t>
  </si>
  <si>
    <t xml:space="preserve"> 9.1.1 </t>
  </si>
  <si>
    <t xml:space="preserve"> 10 </t>
  </si>
  <si>
    <t xml:space="preserve"> 10.1 </t>
  </si>
  <si>
    <t xml:space="preserve"> 10.2 </t>
  </si>
  <si>
    <t xml:space="preserve"> 11 </t>
  </si>
  <si>
    <t xml:space="preserve"> 11.1 </t>
  </si>
  <si>
    <t xml:space="preserve"> 11.1.1 </t>
  </si>
  <si>
    <t>Requisitos de conferência</t>
  </si>
  <si>
    <t>% propostas x referência (MAIOR 75%)</t>
  </si>
  <si>
    <r>
      <rPr>
        <sz val="11"/>
        <rFont val="Arial"/>
        <family val="2"/>
      </rPr>
      <t>▼</t>
    </r>
    <r>
      <rPr>
        <sz val="11"/>
        <rFont val="Arial"/>
        <family val="1"/>
      </rPr>
      <t xml:space="preserve"> Preencher com o valor do B.D.I.</t>
    </r>
  </si>
  <si>
    <r>
      <rPr>
        <sz val="11"/>
        <rFont val="Arial"/>
        <family val="2"/>
      </rPr>
      <t>▼</t>
    </r>
    <r>
      <rPr>
        <sz val="9.9"/>
        <rFont val="Arial"/>
        <family val="1"/>
      </rPr>
      <t xml:space="preserve"> </t>
    </r>
    <r>
      <rPr>
        <sz val="11"/>
        <rFont val="Arial"/>
        <family val="1"/>
      </rPr>
      <t>Preencher com os valores unitários</t>
    </r>
  </si>
  <si>
    <r>
      <t xml:space="preserve">▼ </t>
    </r>
    <r>
      <rPr>
        <sz val="11"/>
        <rFont val="Arial"/>
        <family val="1"/>
      </rPr>
      <t xml:space="preserve"> Área de impressão para fins de formalização da proposta  </t>
    </r>
    <r>
      <rPr>
        <sz val="11"/>
        <rFont val="Arial"/>
        <family val="2"/>
      </rPr>
      <t>▼</t>
    </r>
  </si>
  <si>
    <t>MODELO DE PROPOSTA DE PREÇO</t>
  </si>
  <si>
    <t>OBS: O proponente/licitante deverá verificar se há, após preenchimento, divergências nos requisitos de conferencia que demandem adequação antes do envio da proposta formal, visando a regularidade da proposta junto ao processo.</t>
  </si>
  <si>
    <t>Diferença (Desconto)</t>
  </si>
  <si>
    <t>Os valores unitários e totais propostos devem constar limitados ao valor de referência. No caso de valores inferiores a 75% dos valores unitários e totais do preço de referências, poderão ser objeto de diligências para comprovação da exequibilidade ds preços ofertados.</t>
  </si>
  <si>
    <t>______________________________________________________________________
Nome do responsável pelo preenchimento
Cargo / função
Nome da empresa</t>
  </si>
  <si>
    <t xml:space="preserve"> 103689 </t>
  </si>
  <si>
    <t>FORNECIMENTO E INSTALAÇÃO DE PLACA DE OBRA COM CHAPA GALVANIZADA E ESTRUTURA DE MADEIRA. AF_03/2022_PS</t>
  </si>
  <si>
    <t>TAPUMES / CERCAS E FECHAMENTOS</t>
  </si>
  <si>
    <t xml:space="preserve"> 98459 </t>
  </si>
  <si>
    <t>TAPUME COM TELHA METÁLICA. AF_03/2024</t>
  </si>
  <si>
    <t xml:space="preserve"> SESC-CAN-049 </t>
  </si>
  <si>
    <t>TELA-TAPUME DE POLIPROPILENO H= 1,20 M, INCL. BASE</t>
  </si>
  <si>
    <t>LOCAÇÃO DE CONTAINER COM ISOLAMENTO TÉRMICO, TIPO 3, PARA DEPÓSITO/FERRAMENTARIA DE OBRA, COM MEDIDAS REFERENCIAIS DE (6) METROS COMPRIMENTO, (2,3) METROS LARGURA E (2,5) METROS ALTURA ÚTIL INTERNA, INCLUSIVE LIGAÇÕES ELÉTRICAS INTERNAS, EXCLUSIVE MOBILIZAÇÃO/DESMOBILIZAÇÃO E LIGAÇÕES PROVISÓRIAS EXTERNAS</t>
  </si>
  <si>
    <t xml:space="preserve"> 10.1.1 </t>
  </si>
  <si>
    <t xml:space="preserve"> 10.2.1 </t>
  </si>
  <si>
    <t xml:space="preserve"> SESC-STE-001 </t>
  </si>
  <si>
    <t>INSTALAÇÕES PROVISÓRIAS E CANTEIRO DE OBRAS</t>
  </si>
  <si>
    <t>PLACA DE IDENTIFICAÇÃO DE OBRA</t>
  </si>
  <si>
    <t>PORTAO PARA TAPUME COM TELHA TRAPEZOIDAL EM ACO GALVANIZADO, ESP=0,5MM, EM ESTRUTURA DE MADEIRA, INCLUSIVE FERRAGENS</t>
  </si>
  <si>
    <t xml:space="preserve"> SESC-CAN-069 </t>
  </si>
  <si>
    <t xml:space="preserve"> SESC-CAN-074 </t>
  </si>
  <si>
    <t>BANHEIRO QUÍMICO E REBOQUE PARA TRANSPORTE DE BANHEIRO QUÍMICO</t>
  </si>
  <si>
    <t>LOCAÇÃO DE CONTAINER COM ISOLAMENTO TÉRMICO, TIPO 4, PARA REFEITÓRIO DE OBRA, COM MEDIDAS REFERENCIAIS DE (6) METROS COMPRIMENTO, (2,3) METROS LARGURA E (2,5) METROS ALTURA ÚTIL INTERNA, INCLUSIVE LIGAÇÕES ELÉTRICAS INTERNAS, EXCLUSIVE MOBILIZAÇÃO/DESMOBILIZAÇÃO E LIGAÇÕES PROVISÓRIAS EXTERNAS</t>
  </si>
  <si>
    <t>SINALIZAÇÃO DE SEGURANÇA</t>
  </si>
  <si>
    <t xml:space="preserve"> 103697 </t>
  </si>
  <si>
    <t>FORNECIMENTO E INSTALAÇÃO DE SUPORTE DE MADEIRA PARA PLACAS DE SINALIZAÇÃO, EM BASE DE CONCRETO, COM H= DE 2,0 M E SEÇÃO DE 7,5 X 7,5 CM. AF_03/2022</t>
  </si>
  <si>
    <t xml:space="preserve"> SESC-CAN-077 </t>
  </si>
  <si>
    <t>PLACA DE SINALIZAÇÃO E ADVERTÊNCIA, INCLUINDO FORNECIMENTO, TRANSPORTE, INSTALAÇÃO E REMOÇÃO PARA OUTRO LOCAL DA OBRA (DP0301-01)</t>
  </si>
  <si>
    <t xml:space="preserve"> 97062 </t>
  </si>
  <si>
    <t>COLOCAÇÃO DE TELA EM ANDAIME FACHADEIRO. AF_03/2024</t>
  </si>
  <si>
    <t xml:space="preserve"> 97083 </t>
  </si>
  <si>
    <t>COMPACTAÇÃO MECÂNICA DE SOLO PARA EXECUÇÃO DE RADIER, PISO DE CONCRETO OU LAJE SOBRE SOLO, COM COMPACTADOR DE SOLOS A PERCUSSÃO. AF_09/2021</t>
  </si>
  <si>
    <t xml:space="preserve"> 6.1.2 </t>
  </si>
  <si>
    <t xml:space="preserve"> 6.1.3 </t>
  </si>
  <si>
    <t xml:space="preserve"> 6.1.4 </t>
  </si>
  <si>
    <t xml:space="preserve"> 6.1.5 </t>
  </si>
  <si>
    <t xml:space="preserve"> 6.1.6 </t>
  </si>
  <si>
    <t xml:space="preserve"> 6.1.7 </t>
  </si>
  <si>
    <t xml:space="preserve"> 6.1.8 </t>
  </si>
  <si>
    <t xml:space="preserve"> 6.1.9 </t>
  </si>
  <si>
    <t xml:space="preserve">  </t>
  </si>
  <si>
    <t>MOBILIZAÇÃO E DESMOBILIZAÇÃO DE OBRA</t>
  </si>
  <si>
    <t xml:space="preserve"> 2.1.1 </t>
  </si>
  <si>
    <t xml:space="preserve"> SESC-ADM-030 </t>
  </si>
  <si>
    <t>ADMINISTRAÇÃO LOCAL - SESC VENDA NOVA - MURO LUZIA SALOMÃO</t>
  </si>
  <si>
    <t>PROJETO EXECUTIVO / COMPLEMENTARES / ASBUILT</t>
  </si>
  <si>
    <t>AS BUILT DE PROJETOS COM ÁREA ATÉ 10.000 M2</t>
  </si>
  <si>
    <t xml:space="preserve"> 3.1.2 </t>
  </si>
  <si>
    <t xml:space="preserve"> SESC-PROJ-002 </t>
  </si>
  <si>
    <t>PROJETO DE SINALIZAÇAO / DESVIO</t>
  </si>
  <si>
    <t xml:space="preserve"> 3.1.3 </t>
  </si>
  <si>
    <t xml:space="preserve"> SESC-EQP-231 </t>
  </si>
  <si>
    <t>PROJETO DE ANDAIME COM EMISSÃO DE ART</t>
  </si>
  <si>
    <t>PR A1</t>
  </si>
  <si>
    <t>VISTORIA CAUTELAR</t>
  </si>
  <si>
    <t xml:space="preserve"> SESC-STE-033 </t>
  </si>
  <si>
    <t>LAUDO VISTORIA CAUTELAR - 2001M2 &lt; ÁREA CONSTRUÍDA &lt;= 7000M2 - INCLUSIVE EMISSÃO DE ANOTAÇÃO DE RESPONSABILIDADE TÉCNICA (ART)</t>
  </si>
  <si>
    <t xml:space="preserve"> 3.2.2 </t>
  </si>
  <si>
    <t xml:space="preserve"> SESC-STE-019 </t>
  </si>
  <si>
    <t>LAUDO VISTORIA CAUTELAR - 500M2 &lt; ÁREA CONSTRUÍDA &lt;= 2000M2, INCLUSIVE EMISSÃO DE ANOTAÇÃO DE RESPONSABILIDADE TÉCNICA (ART)</t>
  </si>
  <si>
    <t>CONSULTORIA TÉCNICA</t>
  </si>
  <si>
    <t xml:space="preserve"> 62.04.04 </t>
  </si>
  <si>
    <t>SUDECAP</t>
  </si>
  <si>
    <t>PARECER  GEOTÉCNICO -  NÍVEL 3</t>
  </si>
  <si>
    <t xml:space="preserve"> 4.2 </t>
  </si>
  <si>
    <t xml:space="preserve"> 4.2.1 </t>
  </si>
  <si>
    <t xml:space="preserve"> SESC-SPR-111 </t>
  </si>
  <si>
    <t>REMANEJAMENTO DE TAPUME</t>
  </si>
  <si>
    <t xml:space="preserve"> 4.2.2 </t>
  </si>
  <si>
    <t xml:space="preserve"> 4.2.3 </t>
  </si>
  <si>
    <t xml:space="preserve"> SESC-SER-095 </t>
  </si>
  <si>
    <t xml:space="preserve"> 4.2.4 </t>
  </si>
  <si>
    <t xml:space="preserve"> 4.3 </t>
  </si>
  <si>
    <t>CONTAINERS PARA ESCRITÓRIO / ALMOXARIFADO / REFEITÓRIO / VESTIÁRIO</t>
  </si>
  <si>
    <t xml:space="preserve"> 4.3.1 </t>
  </si>
  <si>
    <t xml:space="preserve"> 4.3.2 </t>
  </si>
  <si>
    <t xml:space="preserve"> ED-16354 </t>
  </si>
  <si>
    <t>LOCAÇÃO DE CONTAINER COM ISOLAMENTO TÉRMICO, TIPO 7, PARA VESTIÁRIO DE OBRA COM QUATRO (4) CHUVEIROS, TRÊS (3) VASOS SANITÁRIOS, UM (1) MICTÓRIO E UM (1) LAVATÓRIO, COM MEDIDAS REFERENCIAIS DE (6) METROS COMPRIMENTO, (2,3) METROS LARGURA E (2,5) METROS ALTURA ÚTIL INTERNA, INCLUSIVE LIGAÇÕES ELÉTRICAS E HIDROSSANITÁRIAS INTERNAS, EXCLUSIVE MOBILIZAÇÃO/DESMOBILIZAÇÃO E LIGAÇÕES PROVISÓRIAS EXTERNAS</t>
  </si>
  <si>
    <t xml:space="preserve"> 4.3.3 </t>
  </si>
  <si>
    <t xml:space="preserve"> ED-16349 </t>
  </si>
  <si>
    <t>LOCAÇÃO DE CONTAINER COM ISOLAMENTO TÉRMICO, TIPO 2, PARA ESCRITÓRIO DE OBRA COM SANITÁRIO CONTENDO UM (1) VASO SANITÁRIO E UM (1) LAVATÓRIO, COM MEDIDAS REFERENCIAIS DE (6) METROS COMPRIMENTO, (2,3) METROS LARGURA E (2,5) METROS ALTURA ÚTIL INTERNA, INCLUSIVE AR CONDICIONADO E LIGAÇÕES ELÉTRICAS E HIDROSSANITÁRIAS INTERNAS, EXCLUSIVE MOBILIZAÇÃO/DESMOBILIZAÇÃO E LIGAÇÕES PROVISÓRIAS EXTERNAS</t>
  </si>
  <si>
    <t xml:space="preserve"> 4.3.4 </t>
  </si>
  <si>
    <t xml:space="preserve"> SESC-CAN-127 </t>
  </si>
  <si>
    <t xml:space="preserve"> 4.3.5 </t>
  </si>
  <si>
    <t xml:space="preserve"> SESC-CAN-016 </t>
  </si>
  <si>
    <t xml:space="preserve"> 4.3.6 </t>
  </si>
  <si>
    <t xml:space="preserve"> SESC-CAN-128 </t>
  </si>
  <si>
    <t>LOCAÇÃO DE CONTAINER COM ISOLAMENTO TÉRMICO, TIPO 8, PARA VESTIÁRIO DE OBRA COM OITO (8) BANCOS E CINCO (5) ARMÁRIOS, COM MEDIDAS REFERENCIAIS DE (6) METROS COMPRIMENTO, (2,3) METROS LARGURA E (2,5) METROS ALTURA ÚTIL INTERNA, INCLUSIVE LIGAÇÕES ELÉTRICAS INTERNAS, EXCLUSIVE MOBILIZAÇÃO/DESMOBILIZAÇÃO E LIGAÇÕES PROVISÓRIAS EXTERNAS</t>
  </si>
  <si>
    <t xml:space="preserve"> 4.4 </t>
  </si>
  <si>
    <t>INSTALAÇÕES PARA CANTEIRO DE OBRAS (INFRAESTRUTURA)</t>
  </si>
  <si>
    <t xml:space="preserve"> 4.4.1 </t>
  </si>
  <si>
    <t xml:space="preserve"> 4.4.2 </t>
  </si>
  <si>
    <t xml:space="preserve"> SESC-CAN-046 </t>
  </si>
  <si>
    <t>LIGAÇÃO PROVISÓRIA DE ENERGIA ELÉTRICA PARA CONTAINER</t>
  </si>
  <si>
    <t xml:space="preserve"> 4.4.3 </t>
  </si>
  <si>
    <t xml:space="preserve"> SESC-CAN-019 </t>
  </si>
  <si>
    <t>LIGAÇÃO PROVISÓRIA DE ÁGUA E ESGOTO PARA CONTAINER</t>
  </si>
  <si>
    <t xml:space="preserve"> 4.4.4 </t>
  </si>
  <si>
    <t xml:space="preserve"> SESC-CAN-126 </t>
  </si>
  <si>
    <t>FORNECIMENTO E INSTALAÇÃO DE BEBEDOURO REUBLI 2 BICOS 40l</t>
  </si>
  <si>
    <t xml:space="preserve"> 4.4.5 </t>
  </si>
  <si>
    <t xml:space="preserve"> SESC-CAN-73 </t>
  </si>
  <si>
    <t>MOBILIÁRIO PARA VESTIÁRIO - ARMÁRIO E BANCO</t>
  </si>
  <si>
    <t xml:space="preserve"> 4.5 </t>
  </si>
  <si>
    <t xml:space="preserve"> 4.5.1 </t>
  </si>
  <si>
    <t xml:space="preserve"> SESC-URB-055 </t>
  </si>
  <si>
    <t>CONE EM PVC H= 75 CM</t>
  </si>
  <si>
    <t xml:space="preserve"> 4.5.2 </t>
  </si>
  <si>
    <t xml:space="preserve"> 4.5.3 </t>
  </si>
  <si>
    <t>SERVIÇOS PRELIMINARES</t>
  </si>
  <si>
    <t>LIMPEZA DE VEGETAÇÃO</t>
  </si>
  <si>
    <t xml:space="preserve"> SESC-SPR-221 </t>
  </si>
  <si>
    <t>CAPINA DE VEGETACAO RASTEIRA OU ARBUSTIVA</t>
  </si>
  <si>
    <t xml:space="preserve"> SESC-SPR-113 </t>
  </si>
  <si>
    <t>RASTELAMENTO DE ÁREA COM AFASTAMENTO DE ATÉ VINTE (20) METROS, EXCLUSIVE CAPINA OU ROÇADA MANUAL</t>
  </si>
  <si>
    <t xml:space="preserve"> 5.2 </t>
  </si>
  <si>
    <t>SUPRESSÃO DE ÁRVORES E DESTOCA</t>
  </si>
  <si>
    <t xml:space="preserve"> 5.2.1 </t>
  </si>
  <si>
    <t xml:space="preserve"> SESC-SPR-028 </t>
  </si>
  <si>
    <t>SUPRESSAO DE ARVORE - SUP. ARVORE PEQ. PORTE (ATE 3M)INCLUS. CORTE LENHA</t>
  </si>
  <si>
    <t xml:space="preserve"> 5.2.2 </t>
  </si>
  <si>
    <t xml:space="preserve"> SESC-URB-116 </t>
  </si>
  <si>
    <t>REMOÇAO MECANIZADA DE RAIZES (DESTOCA) REMANESCENTE DE TRONCO DE ARVORE  ATÉ 30CM</t>
  </si>
  <si>
    <t>DEMOLIÇÕES E REMOÇÕES</t>
  </si>
  <si>
    <t xml:space="preserve"> SESC-DEM-023 </t>
  </si>
  <si>
    <t>RETIRADA DE BARREIRA DE PROTEÇÃO COM ARAME DE ALTA SEGURANÇA, SIMPLES OU DUPLO (CONCERTINA RETA)</t>
  </si>
  <si>
    <t xml:space="preserve"> SESC-DEM-118 </t>
  </si>
  <si>
    <t>DESMONTAGEM E REMOCAO DE CERCA EM ARAME FARPADO</t>
  </si>
  <si>
    <t xml:space="preserve"> SESC-DEM-116 </t>
  </si>
  <si>
    <t>REMOÇAO DE LONA</t>
  </si>
  <si>
    <t xml:space="preserve"> SESC-SPR-076 </t>
  </si>
  <si>
    <t>DEMOLIÇÃO TOTAL COM RETRO E PICÃO</t>
  </si>
  <si>
    <t xml:space="preserve"> 104790 </t>
  </si>
  <si>
    <t>DEMOLIÇÃO DE PISO DE CONCRETO SIMPLES, DE FORMA MECANIZADA COM MARTELETE, SEM REAPROVEITAMENTO. AF_09/2023</t>
  </si>
  <si>
    <t xml:space="preserve"> SESC-DEM-119 </t>
  </si>
  <si>
    <t>RETIRADA MEIO-FIO EM CONCRETO</t>
  </si>
  <si>
    <t xml:space="preserve"> SESC-DEM-003 </t>
  </si>
  <si>
    <t>REMOÇÃO DE GUARDA CORPO / CORRIMÃO DE FORMA MANUAL - SEM REAPROVEITAMENTO</t>
  </si>
  <si>
    <t xml:space="preserve"> SESC-DEM-120 </t>
  </si>
  <si>
    <t>RETIRADA E RECOLOCACAO DE POSTE DE SINALIZACAO VIÁRIA COM PLACA</t>
  </si>
  <si>
    <t xml:space="preserve"> SESC-SPR-016 </t>
  </si>
  <si>
    <t>REMOÇÃO DE POSTE DE ILUMINAÇÃO EXISTENTE</t>
  </si>
  <si>
    <t>EQUIPAMENTOS</t>
  </si>
  <si>
    <t xml:space="preserve"> 7.1 </t>
  </si>
  <si>
    <t>ANDAIME</t>
  </si>
  <si>
    <t xml:space="preserve"> 97063 </t>
  </si>
  <si>
    <t>MONTAGEM E DESMONTAGEM DE ANDAIME MODULAR FACHADEIRO, COM PISO METÁLICO, PARA EDIFÍCIOS COM MULTIPLOS PAVIMENTOS (EXCLUSIVE ANDAIME E LIMPEZA). AF_03/2024</t>
  </si>
  <si>
    <t xml:space="preserve"> 7.2 </t>
  </si>
  <si>
    <t>MOBILIZAÇÃO E DESMOBILIZAÇÃO DE EQUIPAMENTO</t>
  </si>
  <si>
    <t xml:space="preserve"> 7.2.1 </t>
  </si>
  <si>
    <t xml:space="preserve"> SESC-FUN-039 </t>
  </si>
  <si>
    <t>CONTENÇÃO</t>
  </si>
  <si>
    <t>LOCAÇÃO DE OBRA</t>
  </si>
  <si>
    <t xml:space="preserve"> SESC-SPR-106 </t>
  </si>
  <si>
    <t>Locação de muro, inclusive execução de gabarito de madeira</t>
  </si>
  <si>
    <t>m</t>
  </si>
  <si>
    <t>ESCAVAÇÃO</t>
  </si>
  <si>
    <t xml:space="preserve"> 101266 </t>
  </si>
  <si>
    <t>ESCAVAÇÃO VERTICAL PARA INFRAESTRUTURA, COM CARGA, DESCARGA E TRANSPORTE DE SOLO DE 1ª CATEGORIA, COM ESCAVADEIRA HIDRÁULICA (CAÇAMBA: 0,8 M³ / 111HP), FROTA DE 3 CAMINHÕES BASCULANTES DE 10 M³, DMT ATÉ 1 KM E VELOCIDADE MÉDIA14 KM/H. AF_05/2020</t>
  </si>
  <si>
    <t xml:space="preserve"> 8.2.3 </t>
  </si>
  <si>
    <t xml:space="preserve"> SESC-FUN-120 </t>
  </si>
  <si>
    <t>EMBOCAMENTO COM ESCAVAÇÃO MANUAL COM PROFUNDIDADE MENOR OU IGUAL A 1,30 M (INCLUSIVE AREIA PARA ATERRO DO FURO). AF_02/2021 - BASEADA NA SINAPI (93358)</t>
  </si>
  <si>
    <t xml:space="preserve"> 8.2.4 </t>
  </si>
  <si>
    <t xml:space="preserve"> SESC-FUN-111 </t>
  </si>
  <si>
    <t>ESTACA BROCA, ESCAVAÇÃO MANUAL COM TRADO CONCHA , DIÂMETRO DE 150 MM ( EXCLUSIVE, ARMAÇÃO E CONCRETO)</t>
  </si>
  <si>
    <t>ESTACA HÉLICE CONTÍNUA</t>
  </si>
  <si>
    <t xml:space="preserve"> SESC-FUN-114 </t>
  </si>
  <si>
    <t>ESTACA HÉLICE CONTÍNUA , DIÂMETRO DE 60 CM, INCLUSO CONCRETO FCK=30MPA (EXCLUSIVE BOMBEAMENTO, MOBILIZAÇÃO E DESMOBILIZAÇÃO). AF_12/2019_PA - BASEADA NA SINAPI (100652)</t>
  </si>
  <si>
    <t xml:space="preserve"> 8.4 </t>
  </si>
  <si>
    <t>FÔRMA</t>
  </si>
  <si>
    <t xml:space="preserve"> 8.4.1 </t>
  </si>
  <si>
    <t xml:space="preserve"> 96539 </t>
  </si>
  <si>
    <t>FABRICAÇÃO, MONTAGEM E DESMONTAGEM DE FÔRMA PARA VIGA BALDRAME, EM CHAPA DE MADEIRA COMPENSADA RESINADA, E=17 MM, 2 UTILIZAÇÕES. AF_01/2024</t>
  </si>
  <si>
    <t xml:space="preserve"> 8.4.2 </t>
  </si>
  <si>
    <t xml:space="preserve"> 92264 </t>
  </si>
  <si>
    <t>FABRICAÇÃO DE FÔRMA PARA PILARES E ESTRUTURAS SIMILARES, EM CHAPA DE MADEIRA COMPENSADA PLASTIFICADA, E = 18 MM. AF_09/2020</t>
  </si>
  <si>
    <t xml:space="preserve"> 8.4.3 </t>
  </si>
  <si>
    <t xml:space="preserve"> 92433 </t>
  </si>
  <si>
    <t>MONTAGEM E DESMONTAGEM DE FÔRMA DE PILARES RETANGULARES E ESTRUTURAS SIMILARES, PÉ-DIREITO DUPLO, EM CHAPA DE MADEIRA COMPENSADA PLASTIFICADA, 10 UTILIZAÇÕES. AF_09/2020</t>
  </si>
  <si>
    <t xml:space="preserve"> 8.4.4 </t>
  </si>
  <si>
    <t xml:space="preserve"> 100341 </t>
  </si>
  <si>
    <t>FABRICAÇÃO, MONTAGEM E DESMONTAGEM DE FÔRMA PARA CORTINA DE CONTENÇÃO, EM CHAPA DE MADEIRA COMPENSADA PLASTIFICADA, E = 18 MM, 10 UTILIZAÇÕES. AF_11/2024</t>
  </si>
  <si>
    <t xml:space="preserve"> 8.5 </t>
  </si>
  <si>
    <t>ARMADURA DAS ESTACAS HÉLICE CONTÍNUA</t>
  </si>
  <si>
    <t xml:space="preserve"> 8.5.1 </t>
  </si>
  <si>
    <t xml:space="preserve"> 95576 </t>
  </si>
  <si>
    <t>MONTAGEM DE ARMADURA DE ESTACAS, DIÂMETRO = 8,0 MM. AF_09/2021_PS</t>
  </si>
  <si>
    <t xml:space="preserve"> 8.5.2 </t>
  </si>
  <si>
    <t xml:space="preserve"> 95578 </t>
  </si>
  <si>
    <t>MONTAGEM DE ARMADURA DE ESTACAS, DIÂMETRO = 12,5 MM. AF_09/2021_PS</t>
  </si>
  <si>
    <t xml:space="preserve"> 8.5.3 </t>
  </si>
  <si>
    <t xml:space="preserve"> 95579 </t>
  </si>
  <si>
    <t>MONTAGEM DE ARMADURA DE ESTACAS, DIÂMETRO = 16,0 MM. AF_09/2021_PS</t>
  </si>
  <si>
    <t xml:space="preserve"> 8.5.4 </t>
  </si>
  <si>
    <t xml:space="preserve"> 95580 </t>
  </si>
  <si>
    <t>MONTAGEM DE ARMADURA DE ESTACAS, DIÂMETRO = 20,0 MM. AF_09/2021_PS</t>
  </si>
  <si>
    <t xml:space="preserve"> 8.5.5 </t>
  </si>
  <si>
    <t xml:space="preserve"> 95581 </t>
  </si>
  <si>
    <t>MONTAGEM DE ARMADURA DE ESTACAS, DIÂMETRO = 25,0 MM. AF_09/2021_PS</t>
  </si>
  <si>
    <t xml:space="preserve"> 8.6 </t>
  </si>
  <si>
    <t>ARMADURA DAS ESTACAS BROCA</t>
  </si>
  <si>
    <t xml:space="preserve"> 8.6.1 </t>
  </si>
  <si>
    <t xml:space="preserve"> 8.7 </t>
  </si>
  <si>
    <t>ARMADURA DAS CINTAS</t>
  </si>
  <si>
    <t xml:space="preserve"> 8.7.1 </t>
  </si>
  <si>
    <t xml:space="preserve"> 104917 </t>
  </si>
  <si>
    <t>ARMAÇÃO DE SAPATA ISOLADA, VIGA BALDRAME E SAPATA CORRIDA UTILIZANDO AÇO CA-50 DE 6,3 MM - MONTAGEM. AF_01/2024</t>
  </si>
  <si>
    <t xml:space="preserve"> 8.7.2 </t>
  </si>
  <si>
    <t xml:space="preserve"> 104918 </t>
  </si>
  <si>
    <t>ARMAÇÃO DE SAPATA ISOLADA, VIGA BALDRAME E SAPATA CORRIDA UTILIZANDO AÇO CA-50 DE 8 MM - MONTAGEM. AF_01/2024</t>
  </si>
  <si>
    <t xml:space="preserve"> 8.7.3 </t>
  </si>
  <si>
    <t xml:space="preserve"> 104919 </t>
  </si>
  <si>
    <t>ARMAÇÃO DE SAPATA ISOLADA, VIGA BALDRAME E SAPATA CORRIDA UTILIZANDO AÇO CA-50 DE 10 MM - MONTAGEM. AF_01/2024</t>
  </si>
  <si>
    <t xml:space="preserve"> 8.8 </t>
  </si>
  <si>
    <t>ARMADURA DOS PILARES</t>
  </si>
  <si>
    <t xml:space="preserve"> 8.8.1 </t>
  </si>
  <si>
    <t xml:space="preserve"> 92884 </t>
  </si>
  <si>
    <t>ARMAÇÃO UTILIZANDO AÇO CA-25 DE 10,0 MM - MONTAGEM. AF_06/2022</t>
  </si>
  <si>
    <t xml:space="preserve"> 8.8.2 </t>
  </si>
  <si>
    <t xml:space="preserve"> 92885 </t>
  </si>
  <si>
    <t>ARMAÇÃO UTILIZANDO AÇO CA-25 DE 12,5 MM - MONTAGEM. AF_06/2022</t>
  </si>
  <si>
    <t xml:space="preserve"> 8.8.3 </t>
  </si>
  <si>
    <t xml:space="preserve"> 92886 </t>
  </si>
  <si>
    <t>ARMAÇÃO UTILIZANDO AÇO CA-25 DE 16,0 MM - MONTAGEM. AF_06/2022</t>
  </si>
  <si>
    <t xml:space="preserve"> 8.8.4 </t>
  </si>
  <si>
    <t xml:space="preserve"> 92887 </t>
  </si>
  <si>
    <t>ARMAÇÃO UTILIZANDO AÇO CA-25 DE 20,0 MM - MONTAGEM. AF_06/2022</t>
  </si>
  <si>
    <t xml:space="preserve"> 8.9 </t>
  </si>
  <si>
    <t>ARMADURA DAS PAREDES</t>
  </si>
  <si>
    <t xml:space="preserve"> 8.9.1 </t>
  </si>
  <si>
    <t xml:space="preserve"> 92883 </t>
  </si>
  <si>
    <t>ARMAÇÃO UTILIZANDO AÇO CA-25 DE 8,0 MM - MONTAGEM. AF_06/2022</t>
  </si>
  <si>
    <t xml:space="preserve"> 8.10 </t>
  </si>
  <si>
    <t>CONCRETO</t>
  </si>
  <si>
    <t xml:space="preserve"> 8.10.1 </t>
  </si>
  <si>
    <t xml:space="preserve"> 94968 </t>
  </si>
  <si>
    <t>CONCRETO MAGRO PARA LASTRO, TRAÇO 1:4,5:4,5 (EM MASSA SECA DE CIMENTO/ AREIA MÉDIA/ BRITA 1) - PREPARO MECÂNICO COM BETONEIRA 600 L. AF_05/2021</t>
  </si>
  <si>
    <t xml:space="preserve"> 8.10.2 </t>
  </si>
  <si>
    <t xml:space="preserve"> SESC-FUN-043 </t>
  </si>
  <si>
    <t>CONCRETO USINADO 30MPA P/ ESTACAS E TUBULÕES LANC. MECÂNICO</t>
  </si>
  <si>
    <t xml:space="preserve"> 8.10.3 </t>
  </si>
  <si>
    <t xml:space="preserve"> 96557 </t>
  </si>
  <si>
    <t>CONCRETAGEM DE BLOCO DE COROAMENTO OU VIGA BALDRAME, FCK 30 MPA, COM USO DE BOMBA - LANÇAMENTO, ADENSAMENTO E ACABAMENTO. AF_01/2024</t>
  </si>
  <si>
    <t xml:space="preserve"> 8.10.4 </t>
  </si>
  <si>
    <t xml:space="preserve"> SESC-EST-007 </t>
  </si>
  <si>
    <t>CONCRETAGEM DE PILARES, FCK = 30 MPA, EM EDIFICAÇÃO,  COM USO DE BOMBA - LANÇAMENTO, ADENSAMENTO E ACABAMENTO. AF_12/2015</t>
  </si>
  <si>
    <t xml:space="preserve"> 8.10.5 </t>
  </si>
  <si>
    <t xml:space="preserve"> 100349 </t>
  </si>
  <si>
    <t>CONCRETAGEM DE CORTINA DE CONTENÇÃO, ATRAVÉS DE BOMBA - LANÇAMENTO, ADENSAMENTO E ACABAMENTO. AF_11/2024</t>
  </si>
  <si>
    <t xml:space="preserve"> 8.11 </t>
  </si>
  <si>
    <t>ARRASAMENTO DAS ESTACAS</t>
  </si>
  <si>
    <t xml:space="preserve"> 8.11.1 </t>
  </si>
  <si>
    <t xml:space="preserve"> 95602 </t>
  </si>
  <si>
    <t>ARRASAMENTO MECANICO DE ESTACA DE CONCRETO ARMADO, DIAMETROS DE 41 CM A 60 CM. AF_05/2021</t>
  </si>
  <si>
    <t xml:space="preserve"> 8.11.2 </t>
  </si>
  <si>
    <t xml:space="preserve"> 95601 </t>
  </si>
  <si>
    <t>ARRASAMENTO MECANICO DE ESTACA DE CONCRETO ARMADO, DIAMETROS DE ATÉ 40 CM. AF_05/2021</t>
  </si>
  <si>
    <t xml:space="preserve"> 8.12 </t>
  </si>
  <si>
    <t>JUNTA DE DILATAÇÃO</t>
  </si>
  <si>
    <t xml:space="preserve"> 8.12.1 </t>
  </si>
  <si>
    <t xml:space="preserve"> SESC-EST-082 </t>
  </si>
  <si>
    <t>JUNTA DE DILATAÇÃO/MOVIMENTAÇÃO UTILIZANDO ISOPOR 2CM</t>
  </si>
  <si>
    <t xml:space="preserve"> 8.13 </t>
  </si>
  <si>
    <t>DRENAGEM DA CONTENÇÃO</t>
  </si>
  <si>
    <t xml:space="preserve"> 8.13.1 </t>
  </si>
  <si>
    <t xml:space="preserve"> 102989 </t>
  </si>
  <si>
    <t>CANALETA MEIA CANA PRÉ-MOLDADA DE CONCRETO (D = 20 CM) - FORNECIMENTO E INSTALAÇÃO. AF_08/2021</t>
  </si>
  <si>
    <t xml:space="preserve"> 8.13.2 </t>
  </si>
  <si>
    <t xml:space="preserve"> SESC-EST-026 </t>
  </si>
  <si>
    <t>FORNECIMENTO E INSTALAÇÃO DE MATERIAL DRENANTE MACDRAIN</t>
  </si>
  <si>
    <t xml:space="preserve"> 8.13.3 </t>
  </si>
  <si>
    <t xml:space="preserve"> SESC-DRE-112 </t>
  </si>
  <si>
    <t>FORNECIMENTO E INSTALAÇÃO DE DRENO BARBACÃ, DN 75 MM, COM MATERIAL DRENANTE. (MANTA BIDIM RT-16 - ANTIGA OP-20).</t>
  </si>
  <si>
    <t xml:space="preserve"> 8.13.4 </t>
  </si>
  <si>
    <t xml:space="preserve"> SESC-DRE-113 </t>
  </si>
  <si>
    <t>FORNECIMENTO E INSTALAÇÃO DE DRENO  LONGITUDINAL EM CONTENÇÃO H = 0,40 M -  TUBO DRENO PERFURADO DN100mm ENVOLUCRO POR BRITA E MANTA DE GEOCOMPOSTO (OP40 - RESISTÊNCIA A TRAÇÃO 31KN/M)</t>
  </si>
  <si>
    <t xml:space="preserve"> 8.14 </t>
  </si>
  <si>
    <t>IMPERMEABILIZAÇÃO</t>
  </si>
  <si>
    <t xml:space="preserve"> 8.14.1 </t>
  </si>
  <si>
    <t xml:space="preserve"> 98553 </t>
  </si>
  <si>
    <t>IMPERMEABILIZAÇÃO DE SUPERFÍCIE COM MEMBRANA À BASE DE POLIURETANO, 2 DEMÃOS. AF_09/2023</t>
  </si>
  <si>
    <t xml:space="preserve"> 8.15 </t>
  </si>
  <si>
    <t>GABIÃO</t>
  </si>
  <si>
    <t xml:space="preserve"> 8.15.1 </t>
  </si>
  <si>
    <t xml:space="preserve"> SESC-EST-228 </t>
  </si>
  <si>
    <t>FORNECIMENTO E INSTALAÇÃO DE GABIÃO TIPO COLCHAO MALHA 6X8CM FIO 2MM ZN/AL + PVC C/ENCHIMENTO PEDRA GNAISSE H=23CM</t>
  </si>
  <si>
    <t xml:space="preserve"> 8.16 </t>
  </si>
  <si>
    <t>RIP RAP</t>
  </si>
  <si>
    <t xml:space="preserve"> 8.16.1 </t>
  </si>
  <si>
    <t xml:space="preserve"> SESC-EST-100 </t>
  </si>
  <si>
    <t>CONTENCAO SOLO/CIMENTO 1:10(ARGILA) EM SACOS PLASTICOS 15kg</t>
  </si>
  <si>
    <t xml:space="preserve"> 8.17 </t>
  </si>
  <si>
    <t>ATERRO E REATERRO</t>
  </si>
  <si>
    <t xml:space="preserve"> 8.17.1 </t>
  </si>
  <si>
    <t xml:space="preserve"> 104731 </t>
  </si>
  <si>
    <t>REATERRO MECANIZADO DE VALA COM ESCAVADEIRA HIDRÁULICA (CAPACIDADE DA CAÇAMBA: 0,8 M³/POTÊNCIA: 111 HP), LARGURA ATÉ 1,5 M, PROFUNDIDADE DE 3,0 A 6,0 M, COM SOLO (SEM SUBSTITUIÇÃO) DE 1ª CATEGORIA, COM PLACA VIBRATÓRIA. AF_08/2023</t>
  </si>
  <si>
    <t xml:space="preserve"> 8.17.2 </t>
  </si>
  <si>
    <t xml:space="preserve"> 94319 </t>
  </si>
  <si>
    <t>ATERRO MANUAL DE VALAS COM SOLO ARGILO-ARENOSO. AF_08/2023</t>
  </si>
  <si>
    <t xml:space="preserve"> 8.18 </t>
  </si>
  <si>
    <t>CHAPISCO EM CONTENÇÃO</t>
  </si>
  <si>
    <t xml:space="preserve"> 8.18.1 </t>
  </si>
  <si>
    <t xml:space="preserve"> 87897 </t>
  </si>
  <si>
    <t>CHAPISCO APLICADO EM ALVENARIA (SEM PRESENÇA DE VÃOS) E ESTRUTURAS DE CONCRETO DE FACHADA, COM EQUIPAMENTO DE PROJEÇÃO.  ARGAMASSA TRAÇO 1:3 COM PREPARO EM BETONEIRA 400 L. AF_10/2022</t>
  </si>
  <si>
    <t xml:space="preserve"> 9.2 </t>
  </si>
  <si>
    <t xml:space="preserve"> 9.2.1 </t>
  </si>
  <si>
    <t xml:space="preserve"> 9.3 </t>
  </si>
  <si>
    <t xml:space="preserve"> 9.3.1 </t>
  </si>
  <si>
    <t xml:space="preserve"> 9.4 </t>
  </si>
  <si>
    <t>CERCAMENTO</t>
  </si>
  <si>
    <t xml:space="preserve"> 9.4.1 </t>
  </si>
  <si>
    <t xml:space="preserve"> 105128 </t>
  </si>
  <si>
    <t>INSTALAÇÃO DE CONCERTINA FLAT, ESPIRAL DE 300 MM. AF_03/2024</t>
  </si>
  <si>
    <t>INSTALAÇÕES ELETRICAS PARA ILUMINAÇÃO</t>
  </si>
  <si>
    <t>CABEAMENTO</t>
  </si>
  <si>
    <t xml:space="preserve"> SESC-ELE-931 </t>
  </si>
  <si>
    <t>FORNECIMENTO E INSTALAÇÃO DE CABO ALUMÍNIO QUADRUPLÉX COLORIDO 3X35MM² + NEUTRO NÚ 70MM²</t>
  </si>
  <si>
    <t xml:space="preserve"> 10.1.2 </t>
  </si>
  <si>
    <t xml:space="preserve"> 91926 </t>
  </si>
  <si>
    <t>CABO DE COBRE FLEXÍVEL ISOLADO, 2,5 MM², ANTI-CHAMA 450/750 V, PARA CIRCUITOS TERMINAIS - FORNECIMENTO E INSTALAÇÃO. AF_03/2023</t>
  </si>
  <si>
    <t xml:space="preserve"> 10.1.3 </t>
  </si>
  <si>
    <t xml:space="preserve"> SESC-ELE-932 </t>
  </si>
  <si>
    <t>FORNECIMENTO E INSTALAÇÃO DE CABO FLEXÍVEL MULTIPOLAR 1KV 4X10MM HEPR</t>
  </si>
  <si>
    <t>CONECTORES E DISJUNTORES</t>
  </si>
  <si>
    <t xml:space="preserve"> SESC-ELE-933 </t>
  </si>
  <si>
    <t>FORNECIMENTO E INSTALAÇÃO DE CONECTOR PARAFUSO FENDIDO  BIMETÁLICO 35MM²</t>
  </si>
  <si>
    <t xml:space="preserve"> 10.2.2 </t>
  </si>
  <si>
    <t xml:space="preserve"> SESC-ELE-934 </t>
  </si>
  <si>
    <t>FORNECIMENTO E INSTALAÇÃO DE CONECTOR DERIVAÇÃO PERFURANTE 10-95MM² X 1,5-10MM²</t>
  </si>
  <si>
    <t xml:space="preserve"> 10.2.3 </t>
  </si>
  <si>
    <t xml:space="preserve"> SESC-ELE-935 </t>
  </si>
  <si>
    <t>FORNECIMENTO E INSTALAÇÃO DE CONECTOR DERIVAÇÃO PERFURANTE 10-95MM² X 4-35MM²</t>
  </si>
  <si>
    <t xml:space="preserve"> 10.2.4 </t>
  </si>
  <si>
    <t xml:space="preserve"> 101633 </t>
  </si>
  <si>
    <t>SUBSTITUIÇÃO DE RELÉ FOTOELÉTRICO PARA COMANDO DE ILUMINAÇÃO EXTERNA 1000 W - FORNECIMENTO E INSTALAÇÃO. AF_08/2020</t>
  </si>
  <si>
    <t xml:space="preserve"> 10.2.5 </t>
  </si>
  <si>
    <t xml:space="preserve"> 93673 </t>
  </si>
  <si>
    <t>DISJUNTOR TRIPOLAR TIPO DIN, CORRENTE NOMINAL DE 50A - FORNECIMENTO E INSTALAÇÃO. AF_10/2020</t>
  </si>
  <si>
    <t xml:space="preserve"> 10.2.6 </t>
  </si>
  <si>
    <t xml:space="preserve"> SESC-ELE-939 </t>
  </si>
  <si>
    <t>FORNECIMENTO E INSTALAÇÃO DE QUADRO DE DE DISTRIBUICAO DE EMBUTIR 3/4 DISJUNTORES PVC</t>
  </si>
  <si>
    <t xml:space="preserve"> 10.2.7 </t>
  </si>
  <si>
    <t xml:space="preserve"> SESC-ELE-936 </t>
  </si>
  <si>
    <t>FORNECIMENTO E INSTALAÇÃO DE PARA RAIO BAIXA TENSÃO PRBT-S RDS 280V 10KA REDE ISOLADA ( REF: CLAMPER OU EQUIVALENTE)</t>
  </si>
  <si>
    <t xml:space="preserve"> 10.3 </t>
  </si>
  <si>
    <t>POSTES / BRAÇO / LUMINÁRIA E LÂMPADA</t>
  </si>
  <si>
    <t xml:space="preserve"> 10.3.1 </t>
  </si>
  <si>
    <t xml:space="preserve"> SESC-ELE-937 </t>
  </si>
  <si>
    <t>FORNECIMENTO E INSTALAÇÃO DE POSTE CONCRETO ARMADO DE SECAO DUPLO T 9,00m 200DAN TIPO C14</t>
  </si>
  <si>
    <t xml:space="preserve"> 10.3.2 </t>
  </si>
  <si>
    <t xml:space="preserve"> 101653 </t>
  </si>
  <si>
    <t>LUMINÁRIA ABERTA PARA ILUMINAÇÃO PÚBLICA, PARA LÂMPADA VAPOR DE MERCÚRIO ATÉ 400 W E MISTA ATÉ 500 W, COM BRAÇO EM TUBO DE AÇO GALV 1", COMPRIMENTO DE 1,50 M, PARA POSTE DE CONCRETO - FORNECIMENTO E INSTALAÇÃO (EXCLUSIVE LÂMPADA E REATOR). AF_08/2020</t>
  </si>
  <si>
    <t xml:space="preserve"> 10.3.3 </t>
  </si>
  <si>
    <t xml:space="preserve"> SESC-ELE-940 </t>
  </si>
  <si>
    <t>FORNECIMENTO E INSTALAÇÃO DE LAMPADA VAPOR MERCURIO, HQL, 400W, E40 - OSRAM</t>
  </si>
  <si>
    <t>PAISAGISMO</t>
  </si>
  <si>
    <t>PAISAGISMO TALUDE</t>
  </si>
  <si>
    <t xml:space="preserve"> SESC-PSG-055 </t>
  </si>
  <si>
    <t>FORNECIMENTO TERRA VEGETAL  PARA PROTECAO DE SOLO</t>
  </si>
  <si>
    <t xml:space="preserve"> 11.1.2 </t>
  </si>
  <si>
    <t xml:space="preserve"> 98504 </t>
  </si>
  <si>
    <t>PLANTIO DE GRAMA BATATAIS EM PLACAS. AF_07/2024</t>
  </si>
  <si>
    <t xml:space="preserve"> 12 </t>
  </si>
  <si>
    <t>PASSEIO</t>
  </si>
  <si>
    <t xml:space="preserve"> 12.1 </t>
  </si>
  <si>
    <t>CONTRAPISO / PISO / MEIO-FIO</t>
  </si>
  <si>
    <t xml:space="preserve"> 12.1.1 </t>
  </si>
  <si>
    <t xml:space="preserve"> 12.1.2 </t>
  </si>
  <si>
    <t xml:space="preserve"> SESC-URB-038 </t>
  </si>
  <si>
    <t>EXECUÇÃO DE PASSEIO (CALÇADA) OU PISO DE CONCRETO COM CONCRETO USINADO ACABAMENTO CONVENCIONAL, COM JUNTA DE DILATAÇÃO ESPESSURA 6 CM, ARMADO. AF_08/2022</t>
  </si>
  <si>
    <t xml:space="preserve"> 12.1.3 </t>
  </si>
  <si>
    <t xml:space="preserve"> 104658 </t>
  </si>
  <si>
    <t>PISO PODOTÁTIL DE ALERTA OU DIRECIONAL, DE CONCRETO, ASSENTADO SOBRE ARGAMASSA. AF_03/2024</t>
  </si>
  <si>
    <t xml:space="preserve"> 12.1.4 </t>
  </si>
  <si>
    <t xml:space="preserve"> 94277 </t>
  </si>
  <si>
    <t>ASSENTAMENTO DE GUIA (MEIO-FIO) EM TRECHO RETO, CONFECCIONADA EM CONCRETO PRÉ-FABRICADO, DIMENSÕES 80X08X08X25 CM (COMPRIMENTO X BASE INFERIOR X BASE SUPERIOR X ALTURA). AF_01/2024</t>
  </si>
  <si>
    <t xml:space="preserve"> 13 </t>
  </si>
  <si>
    <t>PAVIMENTAÇÃO</t>
  </si>
  <si>
    <t xml:space="preserve"> 13.1 </t>
  </si>
  <si>
    <t>PAVIMENTAÇÃO INTERNA DA UNIDADE</t>
  </si>
  <si>
    <t xml:space="preserve"> 13.1.1 </t>
  </si>
  <si>
    <t xml:space="preserve"> 101816 </t>
  </si>
  <si>
    <t>RECOMPOSIÇÃO DE PAVIMENTO EM PEDRAS POLIÉDRICAS, REJUNTAMENTO COM ARGAMASSA, COM REAPROVEITAMENTO DAS PEDRAS POLIÉDRICAS, PARA O FECHAMENTO DE VALAS - INCLUSO RETIRADA E COLOCAÇÃO DO MATERIAL. AF_12/2020</t>
  </si>
  <si>
    <t xml:space="preserve"> 13.2 </t>
  </si>
  <si>
    <t>PAVIMENTAÇÃO EXTERNA DA UNIDADE</t>
  </si>
  <si>
    <t xml:space="preserve"> 13.2.1 </t>
  </si>
  <si>
    <t xml:space="preserve"> SESC-REV-324 </t>
  </si>
  <si>
    <t>Base estabilizada granulometricamente com mistura em usina de solo brita (30%   70%), com material de jazida e brita comercial   Compactado na energia modificada (Execução, incluído escavação e carga do material de jazida, fornecimento e carga da brita, exclui os transportes até a usina e pista)</t>
  </si>
  <si>
    <t xml:space="preserve"> 13.2.2 </t>
  </si>
  <si>
    <t xml:space="preserve"> SESC-REV-326 </t>
  </si>
  <si>
    <t>EXECUÇÃO E APLICAÇÃO DE CONCRETO BETUMINOSO USINADO A QUENTE (CBUQ), MASSA COMERCIAL, INCLUINDO FORNECIMENTO E TRANSPORTE DOS AGREGADOS E MATERIAL BETUMINOSO, EXCLUSIVE TRANSPORTE DA MASSA ASFÁLTICA ATÉ A PISTA</t>
  </si>
  <si>
    <t xml:space="preserve"> 14 </t>
  </si>
  <si>
    <t>TESTES / ENSAIOS</t>
  </si>
  <si>
    <t xml:space="preserve"> 14.1 </t>
  </si>
  <si>
    <t>ENSAIOS E TESTES</t>
  </si>
  <si>
    <t xml:space="preserve"> 14.1.1 </t>
  </si>
  <si>
    <t xml:space="preserve"> ED-49546 </t>
  </si>
  <si>
    <t>ENSAIO DE RESISTENCIA A COMPRESSAO SIMPLES   CONCRETO</t>
  </si>
  <si>
    <t>U</t>
  </si>
  <si>
    <t xml:space="preserve"> 14.1.2 </t>
  </si>
  <si>
    <t xml:space="preserve"> CO-6336 </t>
  </si>
  <si>
    <t>Compactação proctor normal</t>
  </si>
  <si>
    <t xml:space="preserve"> 15 </t>
  </si>
  <si>
    <t>LIMPEZA DE OBRA E MOVIMENTAÇÃO DE TERRA</t>
  </si>
  <si>
    <t xml:space="preserve"> 15.1 </t>
  </si>
  <si>
    <t xml:space="preserve"> 100982 </t>
  </si>
  <si>
    <t>CARGA, MANOBRA E DESCARGA DE ENTULHO EM CAMINHÃO BASCULANTE 10 M³ - CARGA COM ESCAVADEIRA HIDRÁULICA  (CAÇAMBA DE 0,80 M³ / 111 HP) E DESCARGA LIVRE (UNIDADE: M3). AF_07/2020</t>
  </si>
  <si>
    <t xml:space="preserve"> 15.2 </t>
  </si>
  <si>
    <t xml:space="preserve"> 93590 </t>
  </si>
  <si>
    <t>TRANSPORTE COM CAMINHÃO BASCULANTE DE 10 M³, EM VIA URBANA PAVIMENTADA, ADICIONAL PARA DMT EXCEDENTE A 30 KM (UNIDADE: M3XKM). AF_07/2020</t>
  </si>
  <si>
    <t>M3XKM</t>
  </si>
  <si>
    <t xml:space="preserve"> 15.3 </t>
  </si>
  <si>
    <t xml:space="preserve"> 02.29.01 </t>
  </si>
  <si>
    <t>CAÇAMBA 5M³</t>
  </si>
  <si>
    <t>VG</t>
  </si>
  <si>
    <t xml:space="preserve"> 15.4 </t>
  </si>
  <si>
    <t xml:space="preserve"> SESC-CAN-002 </t>
  </si>
  <si>
    <t>FORNECIMENTO DE CAMINHÃO PIPA - 10000L - INCLUINDO CARGA D'AGUA</t>
  </si>
  <si>
    <t xml:space="preserve"> 15.5 </t>
  </si>
  <si>
    <t xml:space="preserve"> SESC-SPR-117 </t>
  </si>
  <si>
    <t>TAXA DE RECEBIMENTO DE MATERIAL EM BOTA FORA PARA MATERIAL DE VENDA NOVA</t>
  </si>
  <si>
    <t xml:space="preserve">006001-00425_23 - OBRA DO MURO DE CONTENÇÃO RUA LUZIA SALOMÃO </t>
  </si>
  <si>
    <t>Valor Unit</t>
  </si>
  <si>
    <t>BDI Diferenciado</t>
  </si>
  <si>
    <t/>
  </si>
  <si>
    <t xml:space="preserve"> SESC-MOB-025 </t>
  </si>
  <si>
    <t>MOBILIZAÇÃO E DESMOBILIZAÇÃO DE OBRA EM CENTRO URBANO OU REGIÃO LIMÍTROFE COM VALOR ACIMA DE 3.000.000,01</t>
  </si>
  <si>
    <t>%</t>
  </si>
  <si>
    <t xml:space="preserve"> 4.2.5 </t>
  </si>
  <si>
    <t xml:space="preserve"> SESC-CAN-110 </t>
  </si>
  <si>
    <t>FORNECIMENTO DE BASE DE CONCRETO PARA TAPUME MÓVEL</t>
  </si>
  <si>
    <t xml:space="preserve"> 4.3.7 </t>
  </si>
  <si>
    <t xml:space="preserve"> SESC-CAN-063 </t>
  </si>
  <si>
    <t>LOCAÇÃO DE CONTAINER EM MODELO GUARITA - ÁREA MÍNIMA DE 4,60m²</t>
  </si>
  <si>
    <t xml:space="preserve"> 4.4.6 </t>
  </si>
  <si>
    <t xml:space="preserve"> SESC-CAN-096 </t>
  </si>
  <si>
    <t>INSTALAÇÃO PROVISÓRIA DE POSTES DE ILUMINAÇÃO PARA CANTEIRO DE OBRA, INCLUSIVE REFLETORES</t>
  </si>
  <si>
    <t xml:space="preserve"> 4.6 </t>
  </si>
  <si>
    <t>RIP RAP PARA CANTEIRO DE OBRA</t>
  </si>
  <si>
    <t xml:space="preserve"> 4.6.1 </t>
  </si>
  <si>
    <t xml:space="preserve"> 7.3 </t>
  </si>
  <si>
    <t>PLATAFORMA</t>
  </si>
  <si>
    <t xml:space="preserve"> 7.3.1 </t>
  </si>
  <si>
    <t xml:space="preserve"> SESC-EQP-003 </t>
  </si>
  <si>
    <t>LOCAÇÃO DE PLATAFORMA ELEVATÓRIA ARTICULADA, COM ALTURA APROXIMADA DE 12,5M, CAPACIDADE DE CARGA DE 227 KG, ELÉTRICA, INCLUIDO OPERADOR</t>
  </si>
  <si>
    <t>UNMES</t>
  </si>
  <si>
    <t>VEDAÇÃO DO MURO - BLOCO APARENTE + VIDRO</t>
  </si>
  <si>
    <t>ALVENARIA EM BLOCO APARENTE</t>
  </si>
  <si>
    <t xml:space="preserve"> 103340 </t>
  </si>
  <si>
    <t>ALVENARIA DE VEDAÇÃO DE BLOCOS  VAZADOS DE CONCRETO APARENTE DE 19X19X39 CM (ESPESSURA 19 CM) E ARGAMASSA DE ASSENTAMENTO COM PREPARO EM BETONEIRA. AF_12/2021</t>
  </si>
  <si>
    <t>PILARETE EM CONCRETO</t>
  </si>
  <si>
    <t xml:space="preserve"> 9.2.2 </t>
  </si>
  <si>
    <t xml:space="preserve"> 92419 </t>
  </si>
  <si>
    <t>MONTAGEM E DESMONTAGEM DE FÔRMA DE PILARES RETANGULARES E ESTRUTURAS SIMILARES, PÉ-DIREITO SIMPLES, EM CHAPA DE MADEIRA COMPENSADA RESINADA, 4 UTILIZAÇÕES. AF_09/2020</t>
  </si>
  <si>
    <t xml:space="preserve"> 9.2.3 </t>
  </si>
  <si>
    <t xml:space="preserve"> 104109 </t>
  </si>
  <si>
    <t>ARMAÇÃO DE PILAR OU VIGA DE ESTRUTURA DE CONCRETO ARMADO EMBUTIDA EM ALVENARIA DE VEDAÇÃO UTILIZANDO AÇO CA-50 DE 8,0 MM - MONTAGEM. AF_06/2022</t>
  </si>
  <si>
    <t xml:space="preserve"> 9.2.4 </t>
  </si>
  <si>
    <t xml:space="preserve"> 104107 </t>
  </si>
  <si>
    <t>ARMAÇÃO DE PILAR OU VIGA DE ESTRUTURA DE CONCRETO ARMADO EMBUTIDA EM ALVENARIA DE VEDAÇÃO UTILIZANDO AÇO CA-50 DE 12,5 MM - MONTAGEM. AF_06/2022</t>
  </si>
  <si>
    <t xml:space="preserve"> 9.2.5 </t>
  </si>
  <si>
    <t xml:space="preserve"> 103672 </t>
  </si>
  <si>
    <t>CONCRETAGEM DE PILARES, FCK = 25 MPA, COM USO DE BOMBA - LANÇAMENTO, ADENSAMENTO E ACABAMENTO. AF_02/2022_PS</t>
  </si>
  <si>
    <t>VEDAÇÃO EM VIDRO</t>
  </si>
  <si>
    <t xml:space="preserve"> SESC-ESQ-321 </t>
  </si>
  <si>
    <t>FORNECIMENTO E INSTALAÇÃO DE VIDRO LAMINADO TEMPERADO INCOLOR DE 16 mm</t>
  </si>
  <si>
    <t>PEITORIL</t>
  </si>
  <si>
    <t xml:space="preserve"> 130119 </t>
  </si>
  <si>
    <t>SBC</t>
  </si>
  <si>
    <t>PEITORIL GRANITO CINZA ANDORINHA 25 x 3cm</t>
  </si>
  <si>
    <t xml:space="preserve"> 9.5 </t>
  </si>
  <si>
    <t xml:space="preserve"> 9.5.1 </t>
  </si>
  <si>
    <t xml:space="preserve"> 9.6 </t>
  </si>
  <si>
    <t>CHAPEU DE MURO</t>
  </si>
  <si>
    <t xml:space="preserve"> 9.6.1 </t>
  </si>
  <si>
    <t xml:space="preserve"> 18.73.01 </t>
  </si>
  <si>
    <t>CHAPEU DE MURO PADRAO SUCECAP</t>
  </si>
  <si>
    <t>Valor Final do Orçamento</t>
  </si>
  <si>
    <t>BDI DE SERVIÇOS</t>
  </si>
  <si>
    <t>Encargos Sociais ONERADA</t>
  </si>
  <si>
    <t>SINALIZAÇÃO DE SEGURANÇA E INTERDIÇÃO VIÁRIA</t>
  </si>
  <si>
    <t>PROJETO / COMPLEMENTARES / ASBUILT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</si>
</sst>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%"/>
    <numFmt numFmtId="165" formatCode="&quot;R$&quot;\ #,##0.00"/>
  </numFmts>
  <fonts count="11" x14ac:knownFonts="1">
    <font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b/>
      <sz val="10"/>
      <name val="Arial"/>
      <family val="1"/>
    </font>
    <font>
      <sz val="11"/>
      <name val="Arial"/>
      <family val="1"/>
    </font>
    <font>
      <b/>
      <sz val="11"/>
      <name val="Arial"/>
      <family val="2"/>
    </font>
    <font>
      <sz val="11"/>
      <name val="Arial"/>
      <family val="2"/>
    </font>
    <font>
      <sz val="9.9"/>
      <name val="Arial"/>
      <family val="1"/>
    </font>
    <font>
      <b/>
      <sz val="13"/>
      <name val="Arial"/>
      <family val="2"/>
    </font>
    <font>
      <b/>
      <sz val="1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D8ECF6"/>
        <bgColor rgb="FFD8ECF6"/>
      </patternFill>
    </fill>
    <fill>
      <patternFill patternType="solid">
        <fgColor rgb="FFDFF0D8"/>
        <bgColor rgb="FFDFF0D8"/>
      </patternFill>
    </fill>
    <fill>
      <patternFill patternType="solid">
        <fgColor theme="5" tint="0.79998168889431442"/>
        <bgColor rgb="FFDFF0D8"/>
      </patternFill>
    </fill>
    <fill>
      <patternFill patternType="solid">
        <fgColor theme="0"/>
        <bgColor rgb="FFFFFFFF"/>
      </patternFill>
    </fill>
  </fills>
  <borders count="19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 tint="-0.14996795556505021"/>
      </right>
      <top style="thin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indexed="64"/>
      </top>
      <bottom style="thin">
        <color theme="0" tint="-0.14996795556505021"/>
      </bottom>
      <diagonal/>
    </border>
    <border>
      <left style="thin">
        <color indexed="64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rgb="FFCCCCCC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72">
    <xf numFmtId="0" fontId="0" fillId="0" borderId="0" xfId="0"/>
    <xf numFmtId="0" fontId="1" fillId="3" borderId="5" xfId="0" applyFont="1" applyFill="1" applyBorder="1" applyAlignment="1" applyProtection="1">
      <alignment horizontal="left" vertical="top" wrapText="1"/>
      <protection hidden="1"/>
    </xf>
    <xf numFmtId="0" fontId="1" fillId="3" borderId="6" xfId="0" applyFont="1" applyFill="1" applyBorder="1" applyAlignment="1" applyProtection="1">
      <alignment horizontal="center" vertical="top" wrapText="1"/>
      <protection hidden="1"/>
    </xf>
    <xf numFmtId="0" fontId="1" fillId="3" borderId="6" xfId="0" applyFont="1" applyFill="1" applyBorder="1" applyAlignment="1" applyProtection="1">
      <alignment horizontal="right" vertical="top" wrapText="1"/>
      <protection hidden="1"/>
    </xf>
    <xf numFmtId="0" fontId="1" fillId="3" borderId="7" xfId="0" applyFont="1" applyFill="1" applyBorder="1" applyAlignment="1" applyProtection="1">
      <alignment horizontal="right" vertical="top" wrapText="1"/>
      <protection hidden="1"/>
    </xf>
    <xf numFmtId="0" fontId="0" fillId="4" borderId="8" xfId="0" applyFill="1" applyBorder="1" applyAlignment="1" applyProtection="1">
      <alignment horizontal="center" vertical="top"/>
      <protection hidden="1"/>
    </xf>
    <xf numFmtId="0" fontId="0" fillId="4" borderId="9" xfId="0" applyFill="1" applyBorder="1" applyAlignment="1" applyProtection="1">
      <alignment horizontal="center" vertical="top"/>
      <protection hidden="1"/>
    </xf>
    <xf numFmtId="10" fontId="0" fillId="4" borderId="10" xfId="1" applyNumberFormat="1" applyFont="1" applyFill="1" applyBorder="1" applyAlignment="1" applyProtection="1">
      <alignment horizontal="center" vertical="top"/>
      <protection hidden="1"/>
    </xf>
    <xf numFmtId="0" fontId="0" fillId="0" borderId="0" xfId="0" applyProtection="1">
      <protection hidden="1"/>
    </xf>
    <xf numFmtId="0" fontId="0" fillId="0" borderId="0" xfId="0" applyAlignment="1" applyProtection="1">
      <alignment vertical="top"/>
      <protection hidden="1"/>
    </xf>
    <xf numFmtId="0" fontId="6" fillId="0" borderId="0" xfId="0" applyFont="1" applyAlignment="1" applyProtection="1">
      <alignment vertical="top"/>
      <protection hidden="1"/>
    </xf>
    <xf numFmtId="0" fontId="6" fillId="0" borderId="0" xfId="0" applyFont="1" applyProtection="1">
      <protection hidden="1"/>
    </xf>
    <xf numFmtId="0" fontId="0" fillId="0" borderId="12" xfId="0" applyBorder="1" applyAlignment="1" applyProtection="1">
      <alignment vertical="top"/>
      <protection hidden="1"/>
    </xf>
    <xf numFmtId="0" fontId="1" fillId="3" borderId="12" xfId="0" applyFont="1" applyFill="1" applyBorder="1" applyAlignment="1" applyProtection="1">
      <alignment horizontal="left" vertical="top" wrapText="1"/>
      <protection hidden="1"/>
    </xf>
    <xf numFmtId="0" fontId="0" fillId="0" borderId="12" xfId="0" applyBorder="1" applyProtection="1">
      <protection hidden="1"/>
    </xf>
    <xf numFmtId="0" fontId="6" fillId="0" borderId="0" xfId="0" applyFont="1" applyAlignment="1" applyProtection="1">
      <alignment horizontal="center" wrapText="1"/>
      <protection hidden="1"/>
    </xf>
    <xf numFmtId="0" fontId="1" fillId="2" borderId="0" xfId="0" applyFont="1" applyFill="1" applyAlignment="1" applyProtection="1">
      <alignment horizontal="left" vertical="top" wrapText="1"/>
      <protection hidden="1"/>
    </xf>
    <xf numFmtId="10" fontId="10" fillId="0" borderId="0" xfId="0" applyNumberFormat="1" applyFont="1" applyAlignment="1" applyProtection="1">
      <alignment vertical="top"/>
      <protection hidden="1"/>
    </xf>
    <xf numFmtId="0" fontId="1" fillId="3" borderId="1" xfId="0" applyFont="1" applyFill="1" applyBorder="1" applyAlignment="1" applyProtection="1">
      <alignment horizontal="left" vertical="top" wrapText="1"/>
      <protection hidden="1"/>
    </xf>
    <xf numFmtId="0" fontId="1" fillId="3" borderId="1" xfId="0" applyFont="1" applyFill="1" applyBorder="1" applyAlignment="1" applyProtection="1">
      <alignment horizontal="right" vertical="top" wrapText="1"/>
      <protection hidden="1"/>
    </xf>
    <xf numFmtId="0" fontId="1" fillId="3" borderId="1" xfId="0" applyFont="1" applyFill="1" applyBorder="1" applyAlignment="1" applyProtection="1">
      <alignment horizontal="center" vertical="top" wrapText="1"/>
      <protection hidden="1"/>
    </xf>
    <xf numFmtId="0" fontId="7" fillId="5" borderId="11" xfId="0" applyFont="1" applyFill="1" applyBorder="1" applyAlignment="1" applyProtection="1">
      <alignment vertical="top" wrapText="1"/>
      <protection hidden="1"/>
    </xf>
    <xf numFmtId="0" fontId="0" fillId="6" borderId="0" xfId="0" applyFill="1" applyAlignment="1" applyProtection="1">
      <alignment horizontal="center"/>
      <protection hidden="1"/>
    </xf>
    <xf numFmtId="10" fontId="0" fillId="0" borderId="0" xfId="0" applyNumberFormat="1" applyProtection="1">
      <protection hidden="1"/>
    </xf>
    <xf numFmtId="9" fontId="7" fillId="0" borderId="0" xfId="0" applyNumberFormat="1" applyFont="1" applyProtection="1">
      <protection hidden="1"/>
    </xf>
    <xf numFmtId="0" fontId="10" fillId="0" borderId="12" xfId="0" applyFont="1" applyBorder="1" applyAlignment="1" applyProtection="1">
      <alignment vertical="top"/>
      <protection hidden="1"/>
    </xf>
    <xf numFmtId="0" fontId="9" fillId="0" borderId="0" xfId="0" applyFont="1" applyAlignment="1" applyProtection="1">
      <alignment horizontal="center" vertical="center"/>
      <protection hidden="1"/>
    </xf>
    <xf numFmtId="165" fontId="6" fillId="0" borderId="0" xfId="0" applyNumberFormat="1" applyFont="1" applyAlignment="1" applyProtection="1">
      <alignment horizontal="right" vertical="center"/>
      <protection hidden="1"/>
    </xf>
    <xf numFmtId="0" fontId="4" fillId="7" borderId="0" xfId="0" applyFont="1" applyFill="1" applyAlignment="1" applyProtection="1">
      <alignment horizontal="left" vertical="top" wrapText="1"/>
      <protection hidden="1"/>
    </xf>
    <xf numFmtId="4" fontId="4" fillId="7" borderId="0" xfId="0" applyNumberFormat="1" applyFont="1" applyFill="1" applyAlignment="1" applyProtection="1">
      <alignment horizontal="right" vertical="top" wrapText="1"/>
      <protection hidden="1"/>
    </xf>
    <xf numFmtId="164" fontId="4" fillId="7" borderId="0" xfId="0" applyNumberFormat="1" applyFont="1" applyFill="1" applyAlignment="1" applyProtection="1">
      <alignment horizontal="right" vertical="top" wrapText="1"/>
      <protection hidden="1"/>
    </xf>
    <xf numFmtId="0" fontId="1" fillId="7" borderId="1" xfId="0" applyFont="1" applyFill="1" applyBorder="1" applyAlignment="1" applyProtection="1">
      <alignment horizontal="left" vertical="top" wrapText="1"/>
      <protection hidden="1"/>
    </xf>
    <xf numFmtId="0" fontId="1" fillId="7" borderId="1" xfId="0" applyFont="1" applyFill="1" applyBorder="1" applyAlignment="1" applyProtection="1">
      <alignment horizontal="right" vertical="top" wrapText="1"/>
      <protection hidden="1"/>
    </xf>
    <xf numFmtId="0" fontId="1" fillId="7" borderId="1" xfId="0" applyFont="1" applyFill="1" applyBorder="1" applyAlignment="1" applyProtection="1">
      <alignment horizontal="center" vertical="top" wrapText="1"/>
      <protection hidden="1"/>
    </xf>
    <xf numFmtId="0" fontId="2" fillId="8" borderId="1" xfId="0" applyFont="1" applyFill="1" applyBorder="1" applyAlignment="1" applyProtection="1">
      <alignment horizontal="left" vertical="top" wrapText="1"/>
      <protection hidden="1"/>
    </xf>
    <xf numFmtId="0" fontId="2" fillId="8" borderId="1" xfId="0" applyFont="1" applyFill="1" applyBorder="1" applyAlignment="1" applyProtection="1">
      <alignment horizontal="center" vertical="top" wrapText="1"/>
      <protection hidden="1"/>
    </xf>
    <xf numFmtId="0" fontId="2" fillId="8" borderId="1" xfId="0" applyFont="1" applyFill="1" applyBorder="1" applyAlignment="1" applyProtection="1">
      <alignment horizontal="right" vertical="top" wrapText="1"/>
      <protection hidden="1"/>
    </xf>
    <xf numFmtId="164" fontId="2" fillId="8" borderId="1" xfId="0" applyNumberFormat="1" applyFont="1" applyFill="1" applyBorder="1" applyAlignment="1" applyProtection="1">
      <alignment horizontal="right" vertical="top" wrapText="1"/>
      <protection hidden="1"/>
    </xf>
    <xf numFmtId="4" fontId="2" fillId="8" borderId="1" xfId="0" applyNumberFormat="1" applyFont="1" applyFill="1" applyBorder="1" applyAlignment="1" applyProtection="1">
      <alignment horizontal="right" vertical="top" wrapText="1"/>
      <protection hidden="1"/>
    </xf>
    <xf numFmtId="0" fontId="3" fillId="9" borderId="1" xfId="0" applyFont="1" applyFill="1" applyBorder="1" applyAlignment="1" applyProtection="1">
      <alignment horizontal="left" vertical="top" wrapText="1"/>
      <protection hidden="1"/>
    </xf>
    <xf numFmtId="0" fontId="3" fillId="9" borderId="1" xfId="0" applyFont="1" applyFill="1" applyBorder="1" applyAlignment="1" applyProtection="1">
      <alignment horizontal="center" vertical="top" wrapText="1"/>
      <protection hidden="1"/>
    </xf>
    <xf numFmtId="0" fontId="3" fillId="9" borderId="1" xfId="0" applyFont="1" applyFill="1" applyBorder="1" applyAlignment="1" applyProtection="1">
      <alignment horizontal="right" vertical="top" wrapText="1"/>
      <protection hidden="1"/>
    </xf>
    <xf numFmtId="4" fontId="3" fillId="9" borderId="1" xfId="0" applyNumberFormat="1" applyFont="1" applyFill="1" applyBorder="1" applyAlignment="1" applyProtection="1">
      <alignment horizontal="right" vertical="top" wrapText="1"/>
      <protection hidden="1"/>
    </xf>
    <xf numFmtId="164" fontId="3" fillId="9" borderId="1" xfId="0" applyNumberFormat="1" applyFont="1" applyFill="1" applyBorder="1" applyAlignment="1" applyProtection="1">
      <alignment horizontal="right" vertical="top" wrapText="1"/>
      <protection hidden="1"/>
    </xf>
    <xf numFmtId="164" fontId="3" fillId="10" borderId="1" xfId="0" applyNumberFormat="1" applyFont="1" applyFill="1" applyBorder="1" applyAlignment="1" applyProtection="1">
      <alignment horizontal="right" vertical="top" wrapText="1"/>
      <protection locked="0"/>
    </xf>
    <xf numFmtId="164" fontId="4" fillId="11" borderId="0" xfId="0" applyNumberFormat="1" applyFont="1" applyFill="1" applyAlignment="1" applyProtection="1">
      <alignment horizontal="right" vertical="top" wrapText="1"/>
      <protection locked="0"/>
    </xf>
    <xf numFmtId="0" fontId="2" fillId="8" borderId="1" xfId="0" applyFont="1" applyFill="1" applyBorder="1" applyAlignment="1" applyProtection="1">
      <alignment horizontal="right" vertical="top" wrapText="1"/>
      <protection locked="0"/>
    </xf>
    <xf numFmtId="4" fontId="3" fillId="9" borderId="1" xfId="0" applyNumberFormat="1" applyFont="1" applyFill="1" applyBorder="1" applyAlignment="1" applyProtection="1">
      <alignment horizontal="right" vertical="top" wrapText="1"/>
      <protection locked="0"/>
    </xf>
    <xf numFmtId="0" fontId="1" fillId="2" borderId="0" xfId="0" applyFont="1" applyFill="1" applyAlignment="1" applyProtection="1">
      <alignment horizontal="left" vertical="top" wrapText="1"/>
      <protection hidden="1"/>
    </xf>
    <xf numFmtId="0" fontId="6" fillId="0" borderId="0" xfId="0" applyFont="1" applyAlignment="1" applyProtection="1">
      <alignment horizontal="center"/>
      <protection hidden="1"/>
    </xf>
    <xf numFmtId="0" fontId="4" fillId="7" borderId="18" xfId="0" applyFont="1" applyFill="1" applyBorder="1" applyAlignment="1" applyProtection="1">
      <alignment horizontal="left" vertical="top" wrapText="1"/>
      <protection hidden="1"/>
    </xf>
    <xf numFmtId="0" fontId="6" fillId="0" borderId="0" xfId="0" applyFont="1" applyAlignment="1" applyProtection="1">
      <alignment horizontal="center" wrapText="1"/>
      <protection hidden="1"/>
    </xf>
    <xf numFmtId="0" fontId="6" fillId="0" borderId="2" xfId="0" applyFont="1" applyBorder="1" applyAlignment="1" applyProtection="1">
      <alignment horizontal="center"/>
      <protection hidden="1"/>
    </xf>
    <xf numFmtId="0" fontId="6" fillId="0" borderId="3" xfId="0" applyFont="1" applyBorder="1" applyAlignment="1" applyProtection="1">
      <alignment horizontal="center"/>
      <protection hidden="1"/>
    </xf>
    <xf numFmtId="0" fontId="6" fillId="0" borderId="4" xfId="0" applyFont="1" applyBorder="1" applyAlignment="1" applyProtection="1">
      <alignment horizontal="center"/>
      <protection hidden="1"/>
    </xf>
    <xf numFmtId="0" fontId="7" fillId="5" borderId="11" xfId="0" applyFont="1" applyFill="1" applyBorder="1" applyAlignment="1" applyProtection="1">
      <alignment horizontal="left" vertical="top" wrapText="1"/>
      <protection hidden="1"/>
    </xf>
    <xf numFmtId="0" fontId="0" fillId="5" borderId="11" xfId="0" applyFill="1" applyBorder="1" applyAlignment="1" applyProtection="1">
      <alignment horizontal="left" vertical="top" wrapText="1"/>
      <protection hidden="1"/>
    </xf>
    <xf numFmtId="0" fontId="7" fillId="6" borderId="0" xfId="0" applyFont="1" applyFill="1" applyAlignment="1" applyProtection="1">
      <alignment horizontal="center"/>
      <protection hidden="1"/>
    </xf>
    <xf numFmtId="0" fontId="0" fillId="6" borderId="0" xfId="0" applyFill="1" applyAlignment="1" applyProtection="1">
      <alignment horizontal="center"/>
      <protection hidden="1"/>
    </xf>
    <xf numFmtId="0" fontId="9" fillId="0" borderId="2" xfId="0" applyFont="1" applyBorder="1" applyAlignment="1" applyProtection="1">
      <alignment horizontal="center" vertical="center"/>
      <protection hidden="1"/>
    </xf>
    <xf numFmtId="0" fontId="9" fillId="0" borderId="3" xfId="0" applyFont="1" applyBorder="1" applyAlignment="1" applyProtection="1">
      <alignment horizontal="center" vertical="center"/>
      <protection hidden="1"/>
    </xf>
    <xf numFmtId="0" fontId="9" fillId="0" borderId="4" xfId="0" applyFont="1" applyBorder="1" applyAlignment="1" applyProtection="1">
      <alignment horizontal="center" vertical="center"/>
      <protection hidden="1"/>
    </xf>
    <xf numFmtId="0" fontId="4" fillId="7" borderId="0" xfId="0" applyFont="1" applyFill="1" applyAlignment="1" applyProtection="1">
      <alignment horizontal="left" vertical="top" wrapText="1"/>
      <protection hidden="1"/>
    </xf>
    <xf numFmtId="0" fontId="0" fillId="0" borderId="2" xfId="0" applyBorder="1" applyAlignment="1" applyProtection="1">
      <alignment horizontal="left" vertical="top" wrapText="1"/>
      <protection hidden="1"/>
    </xf>
    <xf numFmtId="0" fontId="0" fillId="0" borderId="3" xfId="0" applyBorder="1" applyAlignment="1" applyProtection="1">
      <alignment horizontal="left" vertical="top" wrapText="1"/>
      <protection hidden="1"/>
    </xf>
    <xf numFmtId="0" fontId="0" fillId="0" borderId="4" xfId="0" applyBorder="1" applyAlignment="1" applyProtection="1">
      <alignment horizontal="left" vertical="top" wrapText="1"/>
      <protection hidden="1"/>
    </xf>
    <xf numFmtId="0" fontId="6" fillId="0" borderId="13" xfId="0" applyFont="1" applyBorder="1" applyAlignment="1" applyProtection="1">
      <alignment horizontal="center" vertical="center" wrapText="1"/>
      <protection hidden="1"/>
    </xf>
    <xf numFmtId="0" fontId="6" fillId="0" borderId="16" xfId="0" applyFont="1" applyBorder="1" applyAlignment="1" applyProtection="1">
      <alignment horizontal="center" vertical="center" wrapText="1"/>
      <protection hidden="1"/>
    </xf>
    <xf numFmtId="165" fontId="6" fillId="0" borderId="14" xfId="0" applyNumberFormat="1" applyFont="1" applyBorder="1" applyAlignment="1" applyProtection="1">
      <alignment horizontal="right" vertical="center"/>
      <protection hidden="1"/>
    </xf>
    <xf numFmtId="165" fontId="6" fillId="0" borderId="15" xfId="0" applyNumberFormat="1" applyFont="1" applyBorder="1" applyAlignment="1" applyProtection="1">
      <alignment horizontal="right" vertical="center"/>
      <protection hidden="1"/>
    </xf>
    <xf numFmtId="165" fontId="6" fillId="0" borderId="12" xfId="0" applyNumberFormat="1" applyFont="1" applyBorder="1" applyAlignment="1" applyProtection="1">
      <alignment horizontal="right" vertical="center"/>
      <protection hidden="1"/>
    </xf>
    <xf numFmtId="165" fontId="6" fillId="0" borderId="17" xfId="0" applyNumberFormat="1" applyFont="1" applyBorder="1" applyAlignment="1" applyProtection="1">
      <alignment horizontal="right" vertical="center"/>
      <protection hidden="1"/>
    </xf>
  </cellXfs>
  <cellStyles count="2">
    <cellStyle name="Normal" xfId="0" builtinId="0"/>
    <cellStyle name="Porcentagem" xfId="1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5</xdr:row>
      <xdr:rowOff>0</xdr:rowOff>
    </xdr:from>
    <xdr:ext cx="1333500" cy="704850"/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peated%20header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eated header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207"/>
  <sheetViews>
    <sheetView tabSelected="1" showOutlineSymbols="0" showWhiteSpace="0" view="pageBreakPreview" topLeftCell="J1" zoomScaleNormal="100" zoomScaleSheetLayoutView="100" workbookViewId="0">
      <selection activeCell="O19" sqref="O19"/>
    </sheetView>
  </sheetViews>
  <sheetFormatPr defaultRowHeight="14.25" x14ac:dyDescent="0.2"/>
  <cols>
    <col min="1" max="2" width="10" style="8" bestFit="1" customWidth="1"/>
    <col min="3" max="3" width="13.25" style="8" bestFit="1" customWidth="1"/>
    <col min="4" max="4" width="60" style="8" bestFit="1" customWidth="1"/>
    <col min="5" max="5" width="8" style="8" bestFit="1" customWidth="1"/>
    <col min="6" max="7" width="13" style="8" bestFit="1" customWidth="1"/>
    <col min="8" max="10" width="18.75" style="8" customWidth="1"/>
    <col min="11" max="11" width="13" style="8" customWidth="1"/>
    <col min="12" max="13" width="10" style="8" bestFit="1" customWidth="1"/>
    <col min="14" max="14" width="13.25" style="8" bestFit="1" customWidth="1"/>
    <col min="15" max="15" width="60" style="8" bestFit="1" customWidth="1"/>
    <col min="16" max="16" width="8" style="8" bestFit="1" customWidth="1"/>
    <col min="17" max="17" width="14.625" style="8" customWidth="1"/>
    <col min="18" max="19" width="13" style="8" bestFit="1" customWidth="1"/>
    <col min="20" max="22" width="13" style="8" customWidth="1"/>
    <col min="23" max="23" width="8.625" style="8" bestFit="1" customWidth="1"/>
    <col min="24" max="16384" width="9" style="8"/>
  </cols>
  <sheetData>
    <row r="1" spans="1:28" ht="57" x14ac:dyDescent="0.25">
      <c r="E1" s="49"/>
      <c r="F1" s="49"/>
      <c r="G1" s="23"/>
      <c r="P1" s="55" t="s">
        <v>74</v>
      </c>
      <c r="Q1" s="56"/>
      <c r="R1" s="21" t="s">
        <v>75</v>
      </c>
    </row>
    <row r="2" spans="1:28" ht="15" x14ac:dyDescent="0.25">
      <c r="E2" s="49"/>
      <c r="F2" s="49"/>
      <c r="G2" s="24"/>
      <c r="L2" s="57" t="s">
        <v>76</v>
      </c>
      <c r="M2" s="58"/>
      <c r="N2" s="58"/>
      <c r="O2" s="58"/>
      <c r="P2" s="58"/>
      <c r="Q2" s="58"/>
      <c r="R2" s="58"/>
      <c r="S2" s="58"/>
      <c r="T2" s="22"/>
      <c r="U2" s="22"/>
      <c r="V2" s="22"/>
    </row>
    <row r="3" spans="1:28" ht="16.5" x14ac:dyDescent="0.2">
      <c r="E3" s="17"/>
      <c r="F3" s="17"/>
      <c r="G3" s="17"/>
      <c r="L3" s="59" t="s">
        <v>77</v>
      </c>
      <c r="M3" s="60"/>
      <c r="N3" s="60"/>
      <c r="O3" s="60"/>
      <c r="P3" s="60"/>
      <c r="Q3" s="60"/>
      <c r="R3" s="60"/>
      <c r="S3" s="61"/>
      <c r="T3" s="26"/>
      <c r="U3" s="26"/>
      <c r="V3" s="26"/>
    </row>
    <row r="4" spans="1:28" ht="15" x14ac:dyDescent="0.25">
      <c r="L4" s="9"/>
      <c r="M4" s="9"/>
      <c r="N4" s="9"/>
      <c r="O4" s="10" t="s">
        <v>0</v>
      </c>
      <c r="P4" s="11"/>
      <c r="Q4" s="11"/>
      <c r="R4" s="25"/>
    </row>
    <row r="5" spans="1:28" ht="30" x14ac:dyDescent="0.2">
      <c r="L5" s="12"/>
      <c r="M5" s="12"/>
      <c r="N5" s="12"/>
      <c r="O5" s="13" t="s">
        <v>498</v>
      </c>
      <c r="P5" s="25"/>
      <c r="Q5" s="25"/>
      <c r="R5" s="14"/>
      <c r="S5" s="14"/>
    </row>
    <row r="6" spans="1:28" ht="15" x14ac:dyDescent="0.25">
      <c r="A6" s="16"/>
      <c r="B6" s="16"/>
      <c r="C6" s="16"/>
      <c r="D6" s="16" t="s">
        <v>0</v>
      </c>
      <c r="E6" s="48"/>
      <c r="F6" s="48"/>
      <c r="G6" s="16"/>
      <c r="H6" s="48" t="s">
        <v>556</v>
      </c>
      <c r="I6" s="48"/>
      <c r="J6" s="48"/>
      <c r="K6" s="48"/>
      <c r="P6" s="11"/>
      <c r="Q6" s="11"/>
      <c r="R6" s="25"/>
    </row>
    <row r="7" spans="1:28" ht="251.25" customHeight="1" x14ac:dyDescent="0.2">
      <c r="A7" s="28"/>
      <c r="B7" s="28"/>
      <c r="C7" s="28"/>
      <c r="D7" s="28" t="s">
        <v>498</v>
      </c>
      <c r="E7" s="28"/>
      <c r="F7" s="28"/>
      <c r="G7" s="28"/>
      <c r="H7" s="28"/>
      <c r="I7" s="62" t="s">
        <v>554</v>
      </c>
      <c r="J7" s="62"/>
      <c r="K7" s="29">
        <f>J10 + J13 + J16 + J26 + J56 + J63 + J74 + J83 + J144 + J161 + J178 + J182 + J188 + J194 + J198</f>
        <v>4179498.62</v>
      </c>
      <c r="T7" s="62" t="s">
        <v>554</v>
      </c>
      <c r="U7" s="62"/>
      <c r="V7" s="29">
        <f>U10 + U13 + U16 + U26 + U56 + U63 + U74 + U83 + U144 + U161 + U178 + U182 + U188 + U194 + U198</f>
        <v>0</v>
      </c>
    </row>
    <row r="8" spans="1:28" ht="15" customHeight="1" x14ac:dyDescent="0.25">
      <c r="A8" s="28"/>
      <c r="B8" s="28"/>
      <c r="C8" s="28"/>
      <c r="D8" s="28"/>
      <c r="E8" s="28"/>
      <c r="F8" s="28"/>
      <c r="G8" s="28"/>
      <c r="H8" s="28"/>
      <c r="I8" s="50" t="s">
        <v>555</v>
      </c>
      <c r="J8" s="50"/>
      <c r="K8" s="30">
        <v>0.22109999999999999</v>
      </c>
      <c r="R8" s="28"/>
      <c r="S8" s="28"/>
      <c r="T8" s="62" t="s">
        <v>555</v>
      </c>
      <c r="U8" s="62"/>
      <c r="V8" s="45"/>
      <c r="W8" s="52" t="s">
        <v>72</v>
      </c>
      <c r="X8" s="53"/>
      <c r="Y8" s="53"/>
      <c r="Z8" s="53"/>
      <c r="AA8" s="53"/>
      <c r="AB8" s="54"/>
    </row>
    <row r="9" spans="1:28" ht="30" customHeight="1" x14ac:dyDescent="0.2">
      <c r="A9" s="31" t="s">
        <v>1</v>
      </c>
      <c r="B9" s="32" t="s">
        <v>2</v>
      </c>
      <c r="C9" s="31" t="s">
        <v>3</v>
      </c>
      <c r="D9" s="31" t="s">
        <v>4</v>
      </c>
      <c r="E9" s="33" t="s">
        <v>5</v>
      </c>
      <c r="F9" s="32" t="s">
        <v>6</v>
      </c>
      <c r="G9" s="32" t="s">
        <v>499</v>
      </c>
      <c r="H9" s="32" t="s">
        <v>500</v>
      </c>
      <c r="I9" s="32" t="s">
        <v>7</v>
      </c>
      <c r="J9" s="32" t="s">
        <v>8</v>
      </c>
      <c r="K9" s="32" t="s">
        <v>9</v>
      </c>
      <c r="L9" s="18" t="s">
        <v>1</v>
      </c>
      <c r="M9" s="19" t="s">
        <v>2</v>
      </c>
      <c r="N9" s="18" t="s">
        <v>3</v>
      </c>
      <c r="O9" s="18" t="s">
        <v>4</v>
      </c>
      <c r="P9" s="20" t="s">
        <v>5</v>
      </c>
      <c r="Q9" s="19" t="s">
        <v>6</v>
      </c>
      <c r="R9" s="32" t="s">
        <v>499</v>
      </c>
      <c r="S9" s="32" t="s">
        <v>500</v>
      </c>
      <c r="T9" s="32" t="s">
        <v>7</v>
      </c>
      <c r="U9" s="32" t="s">
        <v>8</v>
      </c>
      <c r="V9" s="32" t="s">
        <v>9</v>
      </c>
      <c r="W9" s="1" t="s">
        <v>4</v>
      </c>
      <c r="X9" s="2" t="s">
        <v>5</v>
      </c>
      <c r="Y9" s="3" t="s">
        <v>6</v>
      </c>
      <c r="Z9" s="3" t="s">
        <v>7</v>
      </c>
      <c r="AA9" s="3" t="s">
        <v>8</v>
      </c>
      <c r="AB9" s="4" t="s">
        <v>73</v>
      </c>
    </row>
    <row r="10" spans="1:28" ht="24" customHeight="1" x14ac:dyDescent="0.2">
      <c r="A10" s="34" t="s">
        <v>10</v>
      </c>
      <c r="B10" s="34" t="s">
        <v>117</v>
      </c>
      <c r="C10" s="34"/>
      <c r="D10" s="34" t="s">
        <v>118</v>
      </c>
      <c r="E10" s="35"/>
      <c r="F10" s="36">
        <v>1</v>
      </c>
      <c r="G10" s="36" t="s">
        <v>501</v>
      </c>
      <c r="H10" s="37" t="s">
        <v>501</v>
      </c>
      <c r="I10" s="38">
        <f>J11</f>
        <v>8337.75</v>
      </c>
      <c r="J10" s="38">
        <f t="shared" ref="J10:J73" si="0">TRUNC(F10 * I10,2)</f>
        <v>8337.75</v>
      </c>
      <c r="K10" s="37">
        <f>J10 / K7</f>
        <v>1.9949163184554419E-3</v>
      </c>
      <c r="L10" s="34" t="s">
        <v>10</v>
      </c>
      <c r="M10" s="34" t="s">
        <v>117</v>
      </c>
      <c r="N10" s="34"/>
      <c r="O10" s="34" t="s">
        <v>118</v>
      </c>
      <c r="P10" s="35"/>
      <c r="Q10" s="36">
        <v>1</v>
      </c>
      <c r="R10" s="46"/>
      <c r="S10" s="37"/>
      <c r="T10" s="38">
        <f>U11</f>
        <v>0</v>
      </c>
      <c r="U10" s="38">
        <f t="shared" ref="U10:U73" si="1">TRUNC(Q10 * T10,2)</f>
        <v>0</v>
      </c>
      <c r="V10" s="37" t="e">
        <f>U10 / V7</f>
        <v>#DIV/0!</v>
      </c>
      <c r="W10" s="5" t="str">
        <f>IF(D10=O10,"OK","ERRO")</f>
        <v>OK</v>
      </c>
      <c r="X10" s="6" t="str">
        <f>IF(E10=P10,"OK","ERRO")</f>
        <v>OK</v>
      </c>
      <c r="Y10" s="6" t="str">
        <f>IF(F10=Q10,"OK","ERRO")</f>
        <v>OK</v>
      </c>
      <c r="Z10" s="6" t="str">
        <f>IF(I10&gt;=T10,"OK","ERRO")</f>
        <v>OK</v>
      </c>
      <c r="AA10" s="6" t="str">
        <f>IF(U10&lt;=J10,"OK","ERRO")</f>
        <v>OK</v>
      </c>
      <c r="AB10" s="7">
        <f>IFERROR(U10/J10,"-")</f>
        <v>0</v>
      </c>
    </row>
    <row r="11" spans="1:28" ht="24" customHeight="1" x14ac:dyDescent="0.2">
      <c r="A11" s="34" t="s">
        <v>12</v>
      </c>
      <c r="B11" s="34" t="s">
        <v>117</v>
      </c>
      <c r="C11" s="34"/>
      <c r="D11" s="34" t="s">
        <v>28</v>
      </c>
      <c r="E11" s="35"/>
      <c r="F11" s="36">
        <v>1</v>
      </c>
      <c r="G11" s="36" t="s">
        <v>501</v>
      </c>
      <c r="H11" s="37" t="s">
        <v>501</v>
      </c>
      <c r="I11" s="38">
        <f>J12</f>
        <v>8337.75</v>
      </c>
      <c r="J11" s="38">
        <f t="shared" si="0"/>
        <v>8337.75</v>
      </c>
      <c r="K11" s="37">
        <f>J11 / K7</f>
        <v>1.9949163184554419E-3</v>
      </c>
      <c r="L11" s="34" t="s">
        <v>12</v>
      </c>
      <c r="M11" s="34" t="s">
        <v>117</v>
      </c>
      <c r="N11" s="34"/>
      <c r="O11" s="34" t="s">
        <v>28</v>
      </c>
      <c r="P11" s="35"/>
      <c r="Q11" s="36">
        <v>1</v>
      </c>
      <c r="R11" s="46" t="s">
        <v>501</v>
      </c>
      <c r="S11" s="37" t="s">
        <v>501</v>
      </c>
      <c r="T11" s="38">
        <f>U12</f>
        <v>0</v>
      </c>
      <c r="U11" s="38">
        <f t="shared" si="1"/>
        <v>0</v>
      </c>
      <c r="V11" s="37" t="e">
        <f>U11 / V7</f>
        <v>#DIV/0!</v>
      </c>
      <c r="W11" s="5" t="str">
        <f t="shared" ref="W11:W73" si="2">IF(D11=O11,"OK","ERRO")</f>
        <v>OK</v>
      </c>
      <c r="X11" s="6" t="str">
        <f t="shared" ref="X11:X73" si="3">IF(E11=P11,"OK","ERRO")</f>
        <v>OK</v>
      </c>
      <c r="Y11" s="6" t="str">
        <f t="shared" ref="Y11:Y73" si="4">IF(F11=Q11,"OK","ERRO")</f>
        <v>OK</v>
      </c>
      <c r="Z11" s="6" t="str">
        <f t="shared" ref="Z11:Z74" si="5">IF(I11&gt;=T11,"OK","ERRO")</f>
        <v>OK</v>
      </c>
      <c r="AA11" s="6" t="str">
        <f t="shared" ref="AA11:AA73" si="6">IF(S11&lt;=H11,"OK","ERRO")</f>
        <v>OK</v>
      </c>
      <c r="AB11" s="7">
        <f t="shared" ref="AB11:AB74" si="7">IFERROR(U11/J11,"-")</f>
        <v>0</v>
      </c>
    </row>
    <row r="12" spans="1:28" ht="26.1" customHeight="1" x14ac:dyDescent="0.2">
      <c r="A12" s="39" t="s">
        <v>13</v>
      </c>
      <c r="B12" s="39" t="s">
        <v>502</v>
      </c>
      <c r="C12" s="39" t="s">
        <v>14</v>
      </c>
      <c r="D12" s="39" t="s">
        <v>503</v>
      </c>
      <c r="E12" s="40" t="s">
        <v>504</v>
      </c>
      <c r="F12" s="41">
        <v>1</v>
      </c>
      <c r="G12" s="42">
        <v>6828.07</v>
      </c>
      <c r="H12" s="43" t="s">
        <v>501</v>
      </c>
      <c r="I12" s="42">
        <f>(TRUNC(G12 * K8,2) + G12)</f>
        <v>8337.75</v>
      </c>
      <c r="J12" s="42">
        <f t="shared" si="0"/>
        <v>8337.75</v>
      </c>
      <c r="K12" s="43">
        <f>J12 / K7</f>
        <v>1.9949163184554419E-3</v>
      </c>
      <c r="L12" s="39" t="s">
        <v>13</v>
      </c>
      <c r="M12" s="39" t="s">
        <v>502</v>
      </c>
      <c r="N12" s="39" t="s">
        <v>14</v>
      </c>
      <c r="O12" s="39" t="s">
        <v>503</v>
      </c>
      <c r="P12" s="40" t="s">
        <v>504</v>
      </c>
      <c r="Q12" s="41">
        <v>1</v>
      </c>
      <c r="R12" s="47"/>
      <c r="S12" s="43" t="s">
        <v>501</v>
      </c>
      <c r="T12" s="42">
        <f>(TRUNC(R12 * V8,2) + R12)</f>
        <v>0</v>
      </c>
      <c r="U12" s="42">
        <f t="shared" si="1"/>
        <v>0</v>
      </c>
      <c r="V12" s="43" t="e">
        <f>U12 / V7</f>
        <v>#DIV/0!</v>
      </c>
      <c r="W12" s="5" t="str">
        <f t="shared" si="2"/>
        <v>OK</v>
      </c>
      <c r="X12" s="6" t="str">
        <f t="shared" si="3"/>
        <v>OK</v>
      </c>
      <c r="Y12" s="6" t="str">
        <f t="shared" si="4"/>
        <v>OK</v>
      </c>
      <c r="Z12" s="6" t="str">
        <f t="shared" si="5"/>
        <v>OK</v>
      </c>
      <c r="AA12" s="6" t="str">
        <f t="shared" si="6"/>
        <v>OK</v>
      </c>
      <c r="AB12" s="7">
        <f t="shared" si="7"/>
        <v>0</v>
      </c>
    </row>
    <row r="13" spans="1:28" ht="26.1" customHeight="1" x14ac:dyDescent="0.2">
      <c r="A13" s="34" t="s">
        <v>20</v>
      </c>
      <c r="B13" s="34" t="s">
        <v>117</v>
      </c>
      <c r="C13" s="34"/>
      <c r="D13" s="34" t="s">
        <v>21</v>
      </c>
      <c r="E13" s="35"/>
      <c r="F13" s="36">
        <v>1</v>
      </c>
      <c r="G13" s="36" t="s">
        <v>501</v>
      </c>
      <c r="H13" s="37" t="s">
        <v>501</v>
      </c>
      <c r="I13" s="38">
        <f>J14</f>
        <v>781065.72</v>
      </c>
      <c r="J13" s="38">
        <f t="shared" si="0"/>
        <v>781065.72</v>
      </c>
      <c r="K13" s="37">
        <f>J13 / K7</f>
        <v>0.18688024354461921</v>
      </c>
      <c r="L13" s="34" t="s">
        <v>20</v>
      </c>
      <c r="M13" s="34" t="s">
        <v>117</v>
      </c>
      <c r="N13" s="34"/>
      <c r="O13" s="34" t="s">
        <v>21</v>
      </c>
      <c r="P13" s="35"/>
      <c r="Q13" s="36">
        <v>1</v>
      </c>
      <c r="R13" s="46"/>
      <c r="S13" s="37" t="s">
        <v>501</v>
      </c>
      <c r="T13" s="38">
        <f>U14</f>
        <v>0</v>
      </c>
      <c r="U13" s="38">
        <f t="shared" si="1"/>
        <v>0</v>
      </c>
      <c r="V13" s="37" t="e">
        <f>U13 / V7</f>
        <v>#DIV/0!</v>
      </c>
      <c r="W13" s="5" t="str">
        <f t="shared" si="2"/>
        <v>OK</v>
      </c>
      <c r="X13" s="6" t="str">
        <f t="shared" si="3"/>
        <v>OK</v>
      </c>
      <c r="Y13" s="6" t="str">
        <f t="shared" si="4"/>
        <v>OK</v>
      </c>
      <c r="Z13" s="6" t="str">
        <f t="shared" si="5"/>
        <v>OK</v>
      </c>
      <c r="AA13" s="6" t="str">
        <f t="shared" si="6"/>
        <v>OK</v>
      </c>
      <c r="AB13" s="7">
        <f t="shared" si="7"/>
        <v>0</v>
      </c>
    </row>
    <row r="14" spans="1:28" ht="39" customHeight="1" x14ac:dyDescent="0.2">
      <c r="A14" s="34" t="s">
        <v>22</v>
      </c>
      <c r="B14" s="34" t="s">
        <v>117</v>
      </c>
      <c r="C14" s="34"/>
      <c r="D14" s="34" t="s">
        <v>21</v>
      </c>
      <c r="E14" s="35"/>
      <c r="F14" s="36">
        <v>1</v>
      </c>
      <c r="G14" s="36" t="s">
        <v>501</v>
      </c>
      <c r="H14" s="37" t="s">
        <v>501</v>
      </c>
      <c r="I14" s="38">
        <f>J15</f>
        <v>781065.72</v>
      </c>
      <c r="J14" s="38">
        <f t="shared" si="0"/>
        <v>781065.72</v>
      </c>
      <c r="K14" s="37">
        <f>J14 / K7</f>
        <v>0.18688024354461921</v>
      </c>
      <c r="L14" s="34" t="s">
        <v>22</v>
      </c>
      <c r="M14" s="34" t="s">
        <v>117</v>
      </c>
      <c r="N14" s="34"/>
      <c r="O14" s="34" t="s">
        <v>21</v>
      </c>
      <c r="P14" s="35"/>
      <c r="Q14" s="36">
        <v>1</v>
      </c>
      <c r="R14" s="46"/>
      <c r="S14" s="37"/>
      <c r="T14" s="38">
        <f>U15</f>
        <v>0</v>
      </c>
      <c r="U14" s="38">
        <f t="shared" si="1"/>
        <v>0</v>
      </c>
      <c r="V14" s="37" t="e">
        <f>U14 / V7</f>
        <v>#DIV/0!</v>
      </c>
      <c r="W14" s="5" t="str">
        <f t="shared" si="2"/>
        <v>OK</v>
      </c>
      <c r="X14" s="6" t="str">
        <f t="shared" si="3"/>
        <v>OK</v>
      </c>
      <c r="Y14" s="6" t="str">
        <f t="shared" si="4"/>
        <v>OK</v>
      </c>
      <c r="Z14" s="6" t="str">
        <f t="shared" si="5"/>
        <v>OK</v>
      </c>
      <c r="AA14" s="6" t="str">
        <f t="shared" si="6"/>
        <v>OK</v>
      </c>
      <c r="AB14" s="7">
        <f t="shared" si="7"/>
        <v>0</v>
      </c>
    </row>
    <row r="15" spans="1:28" ht="24" customHeight="1" x14ac:dyDescent="0.2">
      <c r="A15" s="39" t="s">
        <v>119</v>
      </c>
      <c r="B15" s="39" t="s">
        <v>120</v>
      </c>
      <c r="C15" s="39" t="s">
        <v>14</v>
      </c>
      <c r="D15" s="39" t="s">
        <v>121</v>
      </c>
      <c r="E15" s="40" t="s">
        <v>16</v>
      </c>
      <c r="F15" s="41">
        <v>1</v>
      </c>
      <c r="G15" s="42">
        <v>639641.07999999996</v>
      </c>
      <c r="H15" s="43" t="s">
        <v>501</v>
      </c>
      <c r="I15" s="42">
        <f>(TRUNC(G15 * K8,2) + G15)</f>
        <v>781065.72</v>
      </c>
      <c r="J15" s="42">
        <f t="shared" si="0"/>
        <v>781065.72</v>
      </c>
      <c r="K15" s="43">
        <f>J15 / K7</f>
        <v>0.18688024354461921</v>
      </c>
      <c r="L15" s="39" t="s">
        <v>119</v>
      </c>
      <c r="M15" s="39" t="s">
        <v>120</v>
      </c>
      <c r="N15" s="39" t="s">
        <v>14</v>
      </c>
      <c r="O15" s="39" t="s">
        <v>121</v>
      </c>
      <c r="P15" s="40" t="s">
        <v>16</v>
      </c>
      <c r="Q15" s="41">
        <v>1</v>
      </c>
      <c r="R15" s="47"/>
      <c r="S15" s="43"/>
      <c r="T15" s="42">
        <f>(TRUNC(R15 * V8,2) + R15)</f>
        <v>0</v>
      </c>
      <c r="U15" s="42">
        <f t="shared" si="1"/>
        <v>0</v>
      </c>
      <c r="V15" s="43" t="e">
        <f>U15 / V7</f>
        <v>#DIV/0!</v>
      </c>
      <c r="W15" s="5" t="str">
        <f t="shared" si="2"/>
        <v>OK</v>
      </c>
      <c r="X15" s="6" t="str">
        <f t="shared" si="3"/>
        <v>OK</v>
      </c>
      <c r="Y15" s="6" t="str">
        <f t="shared" si="4"/>
        <v>OK</v>
      </c>
      <c r="Z15" s="6" t="str">
        <f t="shared" si="5"/>
        <v>OK</v>
      </c>
      <c r="AA15" s="6" t="str">
        <f t="shared" si="6"/>
        <v>OK</v>
      </c>
      <c r="AB15" s="7">
        <f t="shared" si="7"/>
        <v>0</v>
      </c>
    </row>
    <row r="16" spans="1:28" ht="26.1" customHeight="1" x14ac:dyDescent="0.2">
      <c r="A16" s="34" t="s">
        <v>23</v>
      </c>
      <c r="B16" s="34" t="s">
        <v>117</v>
      </c>
      <c r="C16" s="34"/>
      <c r="D16" s="34" t="s">
        <v>11</v>
      </c>
      <c r="E16" s="35"/>
      <c r="F16" s="36">
        <v>1</v>
      </c>
      <c r="G16" s="36" t="s">
        <v>501</v>
      </c>
      <c r="H16" s="37" t="s">
        <v>501</v>
      </c>
      <c r="I16" s="38">
        <f>J17 + J21 + J24</f>
        <v>81233</v>
      </c>
      <c r="J16" s="38">
        <f t="shared" si="0"/>
        <v>81233</v>
      </c>
      <c r="K16" s="37">
        <f>J16 / K7</f>
        <v>1.9436063362069014E-2</v>
      </c>
      <c r="L16" s="34" t="s">
        <v>23</v>
      </c>
      <c r="M16" s="34" t="s">
        <v>117</v>
      </c>
      <c r="N16" s="34"/>
      <c r="O16" s="34" t="s">
        <v>11</v>
      </c>
      <c r="P16" s="35"/>
      <c r="Q16" s="36">
        <v>1</v>
      </c>
      <c r="R16" s="46"/>
      <c r="S16" s="37"/>
      <c r="T16" s="38">
        <f>U17 + U21 + U24</f>
        <v>0</v>
      </c>
      <c r="U16" s="38">
        <f t="shared" si="1"/>
        <v>0</v>
      </c>
      <c r="V16" s="37" t="e">
        <f>U16 / V7</f>
        <v>#DIV/0!</v>
      </c>
      <c r="W16" s="5" t="str">
        <f t="shared" si="2"/>
        <v>OK</v>
      </c>
      <c r="X16" s="6" t="str">
        <f t="shared" si="3"/>
        <v>OK</v>
      </c>
      <c r="Y16" s="6" t="str">
        <f t="shared" si="4"/>
        <v>OK</v>
      </c>
      <c r="Z16" s="6" t="str">
        <f t="shared" si="5"/>
        <v>OK</v>
      </c>
      <c r="AA16" s="6" t="str">
        <f t="shared" si="6"/>
        <v>OK</v>
      </c>
      <c r="AB16" s="7">
        <f t="shared" si="7"/>
        <v>0</v>
      </c>
    </row>
    <row r="17" spans="1:28" ht="26.1" customHeight="1" x14ac:dyDescent="0.2">
      <c r="A17" s="34" t="s">
        <v>24</v>
      </c>
      <c r="B17" s="34" t="s">
        <v>117</v>
      </c>
      <c r="C17" s="34"/>
      <c r="D17" s="34" t="s">
        <v>122</v>
      </c>
      <c r="E17" s="35"/>
      <c r="F17" s="36">
        <v>1</v>
      </c>
      <c r="G17" s="36" t="s">
        <v>501</v>
      </c>
      <c r="H17" s="37" t="s">
        <v>501</v>
      </c>
      <c r="I17" s="38">
        <f>J18 + J19 + J20</f>
        <v>13429.619999999999</v>
      </c>
      <c r="J17" s="38">
        <f t="shared" si="0"/>
        <v>13429.62</v>
      </c>
      <c r="K17" s="37">
        <f>J17 / K7</f>
        <v>3.2132131676598091E-3</v>
      </c>
      <c r="L17" s="34" t="s">
        <v>24</v>
      </c>
      <c r="M17" s="34" t="s">
        <v>117</v>
      </c>
      <c r="N17" s="34"/>
      <c r="O17" s="34" t="s">
        <v>558</v>
      </c>
      <c r="P17" s="35"/>
      <c r="Q17" s="36">
        <v>1</v>
      </c>
      <c r="R17" s="46"/>
      <c r="S17" s="37"/>
      <c r="T17" s="38">
        <f>U18 + U19 + U20</f>
        <v>0</v>
      </c>
      <c r="U17" s="38">
        <f t="shared" si="1"/>
        <v>0</v>
      </c>
      <c r="V17" s="37" t="e">
        <f>U17 / V7</f>
        <v>#DIV/0!</v>
      </c>
      <c r="W17" s="5" t="str">
        <f t="shared" si="2"/>
        <v>ERRO</v>
      </c>
      <c r="X17" s="6" t="str">
        <f t="shared" si="3"/>
        <v>OK</v>
      </c>
      <c r="Y17" s="6" t="str">
        <f t="shared" si="4"/>
        <v>OK</v>
      </c>
      <c r="Z17" s="6" t="str">
        <f t="shared" si="5"/>
        <v>OK</v>
      </c>
      <c r="AA17" s="6" t="str">
        <f t="shared" si="6"/>
        <v>OK</v>
      </c>
      <c r="AB17" s="7">
        <f t="shared" si="7"/>
        <v>0</v>
      </c>
    </row>
    <row r="18" spans="1:28" ht="26.1" customHeight="1" x14ac:dyDescent="0.2">
      <c r="A18" s="39" t="s">
        <v>25</v>
      </c>
      <c r="B18" s="39" t="s">
        <v>92</v>
      </c>
      <c r="C18" s="39" t="s">
        <v>14</v>
      </c>
      <c r="D18" s="39" t="s">
        <v>123</v>
      </c>
      <c r="E18" s="40" t="s">
        <v>16</v>
      </c>
      <c r="F18" s="41">
        <v>1</v>
      </c>
      <c r="G18" s="42">
        <v>7265.93</v>
      </c>
      <c r="H18" s="43">
        <v>0.29260000000000003</v>
      </c>
      <c r="I18" s="42">
        <f>(TRUNC(G18 * H18,2) + G18)</f>
        <v>9391.94</v>
      </c>
      <c r="J18" s="42">
        <f t="shared" si="0"/>
        <v>9391.94</v>
      </c>
      <c r="K18" s="43">
        <f>J18 / K7</f>
        <v>2.2471451372317957E-3</v>
      </c>
      <c r="L18" s="39" t="s">
        <v>25</v>
      </c>
      <c r="M18" s="39" t="s">
        <v>92</v>
      </c>
      <c r="N18" s="39" t="s">
        <v>14</v>
      </c>
      <c r="O18" s="39" t="s">
        <v>123</v>
      </c>
      <c r="P18" s="40" t="s">
        <v>16</v>
      </c>
      <c r="Q18" s="41">
        <v>1</v>
      </c>
      <c r="R18" s="47"/>
      <c r="S18" s="44"/>
      <c r="T18" s="42">
        <f>(TRUNC(R18 * S18,2) + R18)</f>
        <v>0</v>
      </c>
      <c r="U18" s="42">
        <f t="shared" si="1"/>
        <v>0</v>
      </c>
      <c r="V18" s="43" t="e">
        <f>U18 / V7</f>
        <v>#DIV/0!</v>
      </c>
      <c r="W18" s="5" t="str">
        <f t="shared" si="2"/>
        <v>OK</v>
      </c>
      <c r="X18" s="6" t="str">
        <f t="shared" si="3"/>
        <v>OK</v>
      </c>
      <c r="Y18" s="6" t="str">
        <f t="shared" si="4"/>
        <v>OK</v>
      </c>
      <c r="Z18" s="6" t="str">
        <f t="shared" si="5"/>
        <v>OK</v>
      </c>
      <c r="AA18" s="6" t="str">
        <f t="shared" si="6"/>
        <v>OK</v>
      </c>
      <c r="AB18" s="7">
        <f t="shared" si="7"/>
        <v>0</v>
      </c>
    </row>
    <row r="19" spans="1:28" ht="78" customHeight="1" x14ac:dyDescent="0.2">
      <c r="A19" s="39" t="s">
        <v>124</v>
      </c>
      <c r="B19" s="39" t="s">
        <v>125</v>
      </c>
      <c r="C19" s="39" t="s">
        <v>14</v>
      </c>
      <c r="D19" s="39" t="s">
        <v>126</v>
      </c>
      <c r="E19" s="40" t="s">
        <v>16</v>
      </c>
      <c r="F19" s="41">
        <v>1</v>
      </c>
      <c r="G19" s="42">
        <v>2509.2199999999998</v>
      </c>
      <c r="H19" s="43">
        <v>0.39850000000000002</v>
      </c>
      <c r="I19" s="42">
        <f>(TRUNC(G19 * H19,2) + G19)</f>
        <v>3509.14</v>
      </c>
      <c r="J19" s="42">
        <f t="shared" si="0"/>
        <v>3509.14</v>
      </c>
      <c r="K19" s="43">
        <f>J19 / K7</f>
        <v>8.3960788578989881E-4</v>
      </c>
      <c r="L19" s="39" t="s">
        <v>124</v>
      </c>
      <c r="M19" s="39" t="s">
        <v>125</v>
      </c>
      <c r="N19" s="39" t="s">
        <v>14</v>
      </c>
      <c r="O19" s="39" t="s">
        <v>126</v>
      </c>
      <c r="P19" s="40" t="s">
        <v>16</v>
      </c>
      <c r="Q19" s="41">
        <v>1</v>
      </c>
      <c r="R19" s="47"/>
      <c r="S19" s="44"/>
      <c r="T19" s="42">
        <f>(TRUNC(R19 * S19,2) + R19)</f>
        <v>0</v>
      </c>
      <c r="U19" s="42">
        <f t="shared" si="1"/>
        <v>0</v>
      </c>
      <c r="V19" s="43" t="e">
        <f>U19 / V7</f>
        <v>#DIV/0!</v>
      </c>
      <c r="W19" s="5" t="str">
        <f t="shared" si="2"/>
        <v>OK</v>
      </c>
      <c r="X19" s="6" t="str">
        <f t="shared" si="3"/>
        <v>OK</v>
      </c>
      <c r="Y19" s="6" t="str">
        <f t="shared" si="4"/>
        <v>OK</v>
      </c>
      <c r="Z19" s="6" t="str">
        <f t="shared" si="5"/>
        <v>OK</v>
      </c>
      <c r="AA19" s="6" t="str">
        <f t="shared" si="6"/>
        <v>OK</v>
      </c>
      <c r="AB19" s="7">
        <f t="shared" si="7"/>
        <v>0</v>
      </c>
    </row>
    <row r="20" spans="1:28" ht="24" customHeight="1" x14ac:dyDescent="0.2">
      <c r="A20" s="39" t="s">
        <v>127</v>
      </c>
      <c r="B20" s="39" t="s">
        <v>128</v>
      </c>
      <c r="C20" s="39" t="s">
        <v>14</v>
      </c>
      <c r="D20" s="39" t="s">
        <v>129</v>
      </c>
      <c r="E20" s="40" t="s">
        <v>130</v>
      </c>
      <c r="F20" s="41">
        <v>1</v>
      </c>
      <c r="G20" s="42">
        <v>408.9</v>
      </c>
      <c r="H20" s="43">
        <v>0.29260000000000003</v>
      </c>
      <c r="I20" s="42">
        <f>(TRUNC(G20 * H20,2) + G20)</f>
        <v>528.54</v>
      </c>
      <c r="J20" s="42">
        <f t="shared" si="0"/>
        <v>528.54</v>
      </c>
      <c r="K20" s="43">
        <f>J20 / K7</f>
        <v>1.2646014463811451E-4</v>
      </c>
      <c r="L20" s="39" t="s">
        <v>127</v>
      </c>
      <c r="M20" s="39" t="s">
        <v>128</v>
      </c>
      <c r="N20" s="39" t="s">
        <v>14</v>
      </c>
      <c r="O20" s="39" t="s">
        <v>129</v>
      </c>
      <c r="P20" s="40" t="s">
        <v>130</v>
      </c>
      <c r="Q20" s="41">
        <v>1</v>
      </c>
      <c r="R20" s="47"/>
      <c r="S20" s="44"/>
      <c r="T20" s="42">
        <f>(TRUNC(R20 * S20,2) + R20)</f>
        <v>0</v>
      </c>
      <c r="U20" s="42">
        <f t="shared" si="1"/>
        <v>0</v>
      </c>
      <c r="V20" s="43" t="e">
        <f>U20 / V7</f>
        <v>#DIV/0!</v>
      </c>
      <c r="W20" s="5" t="str">
        <f t="shared" si="2"/>
        <v>OK</v>
      </c>
      <c r="X20" s="6" t="str">
        <f t="shared" si="3"/>
        <v>OK</v>
      </c>
      <c r="Y20" s="6" t="str">
        <f t="shared" si="4"/>
        <v>OK</v>
      </c>
      <c r="Z20" s="6" t="str">
        <f t="shared" si="5"/>
        <v>OK</v>
      </c>
      <c r="AA20" s="6" t="str">
        <f t="shared" si="6"/>
        <v>OK</v>
      </c>
      <c r="AB20" s="7">
        <f t="shared" si="7"/>
        <v>0</v>
      </c>
    </row>
    <row r="21" spans="1:28" ht="24" customHeight="1" x14ac:dyDescent="0.2">
      <c r="A21" s="34" t="s">
        <v>27</v>
      </c>
      <c r="B21" s="34" t="s">
        <v>117</v>
      </c>
      <c r="C21" s="34"/>
      <c r="D21" s="34" t="s">
        <v>131</v>
      </c>
      <c r="E21" s="35"/>
      <c r="F21" s="36">
        <v>1</v>
      </c>
      <c r="G21" s="36" t="s">
        <v>501</v>
      </c>
      <c r="H21" s="37" t="s">
        <v>501</v>
      </c>
      <c r="I21" s="38">
        <f>J22 + J23</f>
        <v>24743.58</v>
      </c>
      <c r="J21" s="38">
        <f t="shared" si="0"/>
        <v>24743.58</v>
      </c>
      <c r="K21" s="37">
        <f>J21 / K7</f>
        <v>5.920226862044041E-3</v>
      </c>
      <c r="L21" s="34" t="s">
        <v>27</v>
      </c>
      <c r="M21" s="34" t="s">
        <v>117</v>
      </c>
      <c r="N21" s="34"/>
      <c r="O21" s="34" t="s">
        <v>131</v>
      </c>
      <c r="P21" s="35"/>
      <c r="Q21" s="36">
        <v>1</v>
      </c>
      <c r="R21" s="46"/>
      <c r="S21" s="37"/>
      <c r="T21" s="38">
        <f>U22 + U23</f>
        <v>0</v>
      </c>
      <c r="U21" s="38">
        <f t="shared" si="1"/>
        <v>0</v>
      </c>
      <c r="V21" s="37" t="e">
        <f>U21 / V7</f>
        <v>#DIV/0!</v>
      </c>
      <c r="W21" s="5" t="str">
        <f t="shared" si="2"/>
        <v>OK</v>
      </c>
      <c r="X21" s="6" t="str">
        <f t="shared" si="3"/>
        <v>OK</v>
      </c>
      <c r="Y21" s="6" t="str">
        <f t="shared" si="4"/>
        <v>OK</v>
      </c>
      <c r="Z21" s="6" t="str">
        <f t="shared" si="5"/>
        <v>OK</v>
      </c>
      <c r="AA21" s="6" t="str">
        <f t="shared" si="6"/>
        <v>OK</v>
      </c>
      <c r="AB21" s="7">
        <f t="shared" si="7"/>
        <v>0</v>
      </c>
    </row>
    <row r="22" spans="1:28" ht="26.1" customHeight="1" x14ac:dyDescent="0.2">
      <c r="A22" s="39" t="s">
        <v>29</v>
      </c>
      <c r="B22" s="39" t="s">
        <v>132</v>
      </c>
      <c r="C22" s="39" t="s">
        <v>14</v>
      </c>
      <c r="D22" s="39" t="s">
        <v>133</v>
      </c>
      <c r="E22" s="40" t="s">
        <v>16</v>
      </c>
      <c r="F22" s="41">
        <v>1</v>
      </c>
      <c r="G22" s="42">
        <v>1687.58</v>
      </c>
      <c r="H22" s="43" t="s">
        <v>501</v>
      </c>
      <c r="I22" s="42">
        <f>(TRUNC(G22 * K8,2) + G22)</f>
        <v>2060.6999999999998</v>
      </c>
      <c r="J22" s="42">
        <f t="shared" si="0"/>
        <v>2060.6999999999998</v>
      </c>
      <c r="K22" s="43">
        <f>J22 / K7</f>
        <v>4.9304957062050654E-4</v>
      </c>
      <c r="L22" s="39" t="s">
        <v>29</v>
      </c>
      <c r="M22" s="39" t="s">
        <v>132</v>
      </c>
      <c r="N22" s="39" t="s">
        <v>14</v>
      </c>
      <c r="O22" s="39" t="s">
        <v>133</v>
      </c>
      <c r="P22" s="40" t="s">
        <v>16</v>
      </c>
      <c r="Q22" s="41">
        <v>1</v>
      </c>
      <c r="R22" s="47"/>
      <c r="S22" s="43"/>
      <c r="T22" s="42">
        <f>(TRUNC(R22 * V8,2) + R22)</f>
        <v>0</v>
      </c>
      <c r="U22" s="42">
        <f t="shared" si="1"/>
        <v>0</v>
      </c>
      <c r="V22" s="43" t="e">
        <f>U22 / V7</f>
        <v>#DIV/0!</v>
      </c>
      <c r="W22" s="5" t="str">
        <f t="shared" si="2"/>
        <v>OK</v>
      </c>
      <c r="X22" s="6" t="str">
        <f t="shared" si="3"/>
        <v>OK</v>
      </c>
      <c r="Y22" s="6" t="str">
        <f t="shared" si="4"/>
        <v>OK</v>
      </c>
      <c r="Z22" s="6" t="str">
        <f t="shared" si="5"/>
        <v>OK</v>
      </c>
      <c r="AA22" s="6" t="str">
        <f t="shared" si="6"/>
        <v>OK</v>
      </c>
      <c r="AB22" s="7">
        <f t="shared" si="7"/>
        <v>0</v>
      </c>
    </row>
    <row r="23" spans="1:28" ht="26.1" customHeight="1" x14ac:dyDescent="0.2">
      <c r="A23" s="39" t="s">
        <v>134</v>
      </c>
      <c r="B23" s="39" t="s">
        <v>135</v>
      </c>
      <c r="C23" s="39" t="s">
        <v>14</v>
      </c>
      <c r="D23" s="39" t="s">
        <v>136</v>
      </c>
      <c r="E23" s="40" t="s">
        <v>16</v>
      </c>
      <c r="F23" s="41">
        <v>18</v>
      </c>
      <c r="G23" s="42">
        <v>1031.99</v>
      </c>
      <c r="H23" s="43" t="s">
        <v>501</v>
      </c>
      <c r="I23" s="42">
        <f>(TRUNC(G23 * K8,2) + G23)</f>
        <v>1260.1600000000001</v>
      </c>
      <c r="J23" s="42">
        <f t="shared" si="0"/>
        <v>22682.880000000001</v>
      </c>
      <c r="K23" s="43">
        <f>J23 / K7</f>
        <v>5.4271772914235347E-3</v>
      </c>
      <c r="L23" s="39" t="s">
        <v>134</v>
      </c>
      <c r="M23" s="39" t="s">
        <v>135</v>
      </c>
      <c r="N23" s="39" t="s">
        <v>14</v>
      </c>
      <c r="O23" s="39" t="s">
        <v>136</v>
      </c>
      <c r="P23" s="40" t="s">
        <v>16</v>
      </c>
      <c r="Q23" s="41">
        <v>18</v>
      </c>
      <c r="R23" s="47"/>
      <c r="S23" s="43"/>
      <c r="T23" s="42">
        <f>(TRUNC(R23 * V8,2) + R23)</f>
        <v>0</v>
      </c>
      <c r="U23" s="42">
        <f t="shared" si="1"/>
        <v>0</v>
      </c>
      <c r="V23" s="43" t="e">
        <f>U23 / V7</f>
        <v>#DIV/0!</v>
      </c>
      <c r="W23" s="5" t="str">
        <f t="shared" si="2"/>
        <v>OK</v>
      </c>
      <c r="X23" s="6" t="str">
        <f t="shared" si="3"/>
        <v>OK</v>
      </c>
      <c r="Y23" s="6" t="str">
        <f t="shared" si="4"/>
        <v>OK</v>
      </c>
      <c r="Z23" s="6" t="str">
        <f t="shared" si="5"/>
        <v>OK</v>
      </c>
      <c r="AA23" s="6" t="str">
        <f t="shared" si="6"/>
        <v>OK</v>
      </c>
      <c r="AB23" s="7">
        <f t="shared" si="7"/>
        <v>0</v>
      </c>
    </row>
    <row r="24" spans="1:28" ht="26.1" customHeight="1" x14ac:dyDescent="0.2">
      <c r="A24" s="34" t="s">
        <v>30</v>
      </c>
      <c r="B24" s="34" t="s">
        <v>117</v>
      </c>
      <c r="C24" s="34"/>
      <c r="D24" s="34" t="s">
        <v>137</v>
      </c>
      <c r="E24" s="35"/>
      <c r="F24" s="36">
        <v>1</v>
      </c>
      <c r="G24" s="36" t="s">
        <v>501</v>
      </c>
      <c r="H24" s="37" t="s">
        <v>501</v>
      </c>
      <c r="I24" s="38">
        <f>J25</f>
        <v>43059.8</v>
      </c>
      <c r="J24" s="38">
        <f t="shared" si="0"/>
        <v>43059.8</v>
      </c>
      <c r="K24" s="37">
        <f>J24 / K7</f>
        <v>1.0302623332365164E-2</v>
      </c>
      <c r="L24" s="34" t="s">
        <v>30</v>
      </c>
      <c r="M24" s="34" t="s">
        <v>117</v>
      </c>
      <c r="N24" s="34"/>
      <c r="O24" s="34" t="s">
        <v>137</v>
      </c>
      <c r="P24" s="35"/>
      <c r="Q24" s="36">
        <v>1</v>
      </c>
      <c r="R24" s="46"/>
      <c r="S24" s="37"/>
      <c r="T24" s="38">
        <f>U25</f>
        <v>0</v>
      </c>
      <c r="U24" s="38">
        <f t="shared" si="1"/>
        <v>0</v>
      </c>
      <c r="V24" s="37" t="e">
        <f>U24 / V7</f>
        <v>#DIV/0!</v>
      </c>
      <c r="W24" s="5" t="str">
        <f t="shared" si="2"/>
        <v>OK</v>
      </c>
      <c r="X24" s="6" t="str">
        <f t="shared" si="3"/>
        <v>OK</v>
      </c>
      <c r="Y24" s="6" t="str">
        <f t="shared" si="4"/>
        <v>OK</v>
      </c>
      <c r="Z24" s="6" t="str">
        <f t="shared" si="5"/>
        <v>OK</v>
      </c>
      <c r="AA24" s="6" t="str">
        <f t="shared" si="6"/>
        <v>OK</v>
      </c>
      <c r="AB24" s="7">
        <f t="shared" si="7"/>
        <v>0</v>
      </c>
    </row>
    <row r="25" spans="1:28" ht="26.1" customHeight="1" x14ac:dyDescent="0.2">
      <c r="A25" s="39" t="s">
        <v>31</v>
      </c>
      <c r="B25" s="39" t="s">
        <v>138</v>
      </c>
      <c r="C25" s="39" t="s">
        <v>139</v>
      </c>
      <c r="D25" s="39" t="s">
        <v>140</v>
      </c>
      <c r="E25" s="40" t="s">
        <v>16</v>
      </c>
      <c r="F25" s="41">
        <v>2</v>
      </c>
      <c r="G25" s="42">
        <v>16914.060000000001</v>
      </c>
      <c r="H25" s="43">
        <v>0.27289999999999998</v>
      </c>
      <c r="I25" s="42">
        <f>(TRUNC(G25 * H25,2) + G25)</f>
        <v>21529.9</v>
      </c>
      <c r="J25" s="42">
        <f t="shared" si="0"/>
        <v>43059.8</v>
      </c>
      <c r="K25" s="43">
        <f>J25 / K7</f>
        <v>1.0302623332365164E-2</v>
      </c>
      <c r="L25" s="39" t="s">
        <v>31</v>
      </c>
      <c r="M25" s="39" t="s">
        <v>138</v>
      </c>
      <c r="N25" s="39" t="s">
        <v>139</v>
      </c>
      <c r="O25" s="39" t="s">
        <v>140</v>
      </c>
      <c r="P25" s="40" t="s">
        <v>16</v>
      </c>
      <c r="Q25" s="41">
        <v>2</v>
      </c>
      <c r="R25" s="47"/>
      <c r="S25" s="44"/>
      <c r="T25" s="42">
        <f>(TRUNC(R25 * S25,2) + R25)</f>
        <v>0</v>
      </c>
      <c r="U25" s="42">
        <f t="shared" si="1"/>
        <v>0</v>
      </c>
      <c r="V25" s="43" t="e">
        <f>U25 / V7</f>
        <v>#DIV/0!</v>
      </c>
      <c r="W25" s="5" t="str">
        <f t="shared" si="2"/>
        <v>OK</v>
      </c>
      <c r="X25" s="6" t="str">
        <f t="shared" si="3"/>
        <v>OK</v>
      </c>
      <c r="Y25" s="6" t="str">
        <f t="shared" si="4"/>
        <v>OK</v>
      </c>
      <c r="Z25" s="6" t="str">
        <f t="shared" si="5"/>
        <v>OK</v>
      </c>
      <c r="AA25" s="6" t="str">
        <f t="shared" si="6"/>
        <v>OK</v>
      </c>
      <c r="AB25" s="7">
        <f t="shared" si="7"/>
        <v>0</v>
      </c>
    </row>
    <row r="26" spans="1:28" ht="26.1" customHeight="1" x14ac:dyDescent="0.2">
      <c r="A26" s="34" t="s">
        <v>38</v>
      </c>
      <c r="B26" s="34" t="s">
        <v>117</v>
      </c>
      <c r="C26" s="34"/>
      <c r="D26" s="34" t="s">
        <v>93</v>
      </c>
      <c r="E26" s="35"/>
      <c r="F26" s="36">
        <v>1</v>
      </c>
      <c r="G26" s="36" t="s">
        <v>501</v>
      </c>
      <c r="H26" s="37" t="s">
        <v>501</v>
      </c>
      <c r="I26" s="38">
        <f>J27 + J29 + J35 + J43 + J50 + J54</f>
        <v>704432.47</v>
      </c>
      <c r="J26" s="38">
        <f t="shared" si="0"/>
        <v>704432.47</v>
      </c>
      <c r="K26" s="37">
        <f>J26 / K7</f>
        <v>0.16854473085099378</v>
      </c>
      <c r="L26" s="34" t="s">
        <v>38</v>
      </c>
      <c r="M26" s="34" t="s">
        <v>117</v>
      </c>
      <c r="N26" s="34"/>
      <c r="O26" s="34" t="s">
        <v>93</v>
      </c>
      <c r="P26" s="35"/>
      <c r="Q26" s="36">
        <v>1</v>
      </c>
      <c r="R26" s="46"/>
      <c r="S26" s="37" t="s">
        <v>501</v>
      </c>
      <c r="T26" s="38">
        <f>U27 + U29 + U35 + U43 + U50 + U54</f>
        <v>0</v>
      </c>
      <c r="U26" s="38">
        <f t="shared" si="1"/>
        <v>0</v>
      </c>
      <c r="V26" s="37" t="e">
        <f>U26 / V7</f>
        <v>#DIV/0!</v>
      </c>
      <c r="W26" s="5" t="str">
        <f t="shared" si="2"/>
        <v>OK</v>
      </c>
      <c r="X26" s="6" t="str">
        <f t="shared" si="3"/>
        <v>OK</v>
      </c>
      <c r="Y26" s="6" t="str">
        <f t="shared" si="4"/>
        <v>OK</v>
      </c>
      <c r="Z26" s="6" t="str">
        <f t="shared" si="5"/>
        <v>OK</v>
      </c>
      <c r="AA26" s="6" t="str">
        <f t="shared" si="6"/>
        <v>OK</v>
      </c>
      <c r="AB26" s="7">
        <f t="shared" si="7"/>
        <v>0</v>
      </c>
    </row>
    <row r="27" spans="1:28" ht="65.099999999999994" customHeight="1" x14ac:dyDescent="0.2">
      <c r="A27" s="34" t="s">
        <v>39</v>
      </c>
      <c r="B27" s="34" t="s">
        <v>117</v>
      </c>
      <c r="C27" s="34"/>
      <c r="D27" s="34" t="s">
        <v>94</v>
      </c>
      <c r="E27" s="35"/>
      <c r="F27" s="36">
        <v>1</v>
      </c>
      <c r="G27" s="36" t="s">
        <v>501</v>
      </c>
      <c r="H27" s="37" t="s">
        <v>501</v>
      </c>
      <c r="I27" s="38">
        <f>J28</f>
        <v>1777.42</v>
      </c>
      <c r="J27" s="38">
        <f t="shared" si="0"/>
        <v>1777.42</v>
      </c>
      <c r="K27" s="37">
        <f>J27 / K7</f>
        <v>4.2527110584379137E-4</v>
      </c>
      <c r="L27" s="34" t="s">
        <v>39</v>
      </c>
      <c r="M27" s="34" t="s">
        <v>117</v>
      </c>
      <c r="N27" s="34"/>
      <c r="O27" s="34" t="s">
        <v>94</v>
      </c>
      <c r="P27" s="35"/>
      <c r="Q27" s="36">
        <v>1</v>
      </c>
      <c r="R27" s="46"/>
      <c r="S27" s="37" t="s">
        <v>501</v>
      </c>
      <c r="T27" s="38">
        <f>U28</f>
        <v>0</v>
      </c>
      <c r="U27" s="38">
        <f t="shared" si="1"/>
        <v>0</v>
      </c>
      <c r="V27" s="37" t="e">
        <f>U27 / V7</f>
        <v>#DIV/0!</v>
      </c>
      <c r="W27" s="5" t="str">
        <f t="shared" si="2"/>
        <v>OK</v>
      </c>
      <c r="X27" s="6" t="str">
        <f t="shared" si="3"/>
        <v>OK</v>
      </c>
      <c r="Y27" s="6" t="str">
        <f t="shared" si="4"/>
        <v>OK</v>
      </c>
      <c r="Z27" s="6" t="str">
        <f t="shared" si="5"/>
        <v>OK</v>
      </c>
      <c r="AA27" s="6" t="str">
        <f t="shared" si="6"/>
        <v>OK</v>
      </c>
      <c r="AB27" s="7">
        <f t="shared" si="7"/>
        <v>0</v>
      </c>
    </row>
    <row r="28" spans="1:28" ht="65.099999999999994" customHeight="1" x14ac:dyDescent="0.2">
      <c r="A28" s="39" t="s">
        <v>40</v>
      </c>
      <c r="B28" s="39" t="s">
        <v>82</v>
      </c>
      <c r="C28" s="39" t="s">
        <v>17</v>
      </c>
      <c r="D28" s="39" t="s">
        <v>83</v>
      </c>
      <c r="E28" s="40" t="s">
        <v>26</v>
      </c>
      <c r="F28" s="41">
        <v>2.88</v>
      </c>
      <c r="G28" s="42">
        <v>505.42</v>
      </c>
      <c r="H28" s="43" t="s">
        <v>501</v>
      </c>
      <c r="I28" s="42">
        <f>(TRUNC(G28 * K8,2) + G28)</f>
        <v>617.16</v>
      </c>
      <c r="J28" s="42">
        <f t="shared" si="0"/>
        <v>1777.42</v>
      </c>
      <c r="K28" s="43">
        <f>J28 / K7</f>
        <v>4.2527110584379137E-4</v>
      </c>
      <c r="L28" s="39" t="s">
        <v>40</v>
      </c>
      <c r="M28" s="39" t="s">
        <v>82</v>
      </c>
      <c r="N28" s="39" t="s">
        <v>17</v>
      </c>
      <c r="O28" s="39" t="s">
        <v>83</v>
      </c>
      <c r="P28" s="40" t="s">
        <v>26</v>
      </c>
      <c r="Q28" s="41">
        <v>2.88</v>
      </c>
      <c r="R28" s="47"/>
      <c r="S28" s="43" t="s">
        <v>501</v>
      </c>
      <c r="T28" s="42">
        <f>(TRUNC(R28 * V8,2) + R28)</f>
        <v>0</v>
      </c>
      <c r="U28" s="42">
        <f t="shared" si="1"/>
        <v>0</v>
      </c>
      <c r="V28" s="43" t="e">
        <f>U28 / V7</f>
        <v>#DIV/0!</v>
      </c>
      <c r="W28" s="5" t="str">
        <f t="shared" si="2"/>
        <v>OK</v>
      </c>
      <c r="X28" s="6" t="str">
        <f t="shared" si="3"/>
        <v>OK</v>
      </c>
      <c r="Y28" s="6" t="str">
        <f t="shared" si="4"/>
        <v>OK</v>
      </c>
      <c r="Z28" s="6" t="str">
        <f t="shared" si="5"/>
        <v>OK</v>
      </c>
      <c r="AA28" s="6" t="str">
        <f t="shared" si="6"/>
        <v>OK</v>
      </c>
      <c r="AB28" s="7">
        <f t="shared" si="7"/>
        <v>0</v>
      </c>
    </row>
    <row r="29" spans="1:28" ht="24" customHeight="1" x14ac:dyDescent="0.2">
      <c r="A29" s="34" t="s">
        <v>141</v>
      </c>
      <c r="B29" s="34" t="s">
        <v>117</v>
      </c>
      <c r="C29" s="34"/>
      <c r="D29" s="34" t="s">
        <v>84</v>
      </c>
      <c r="E29" s="35"/>
      <c r="F29" s="36">
        <v>1</v>
      </c>
      <c r="G29" s="36" t="s">
        <v>501</v>
      </c>
      <c r="H29" s="37" t="s">
        <v>501</v>
      </c>
      <c r="I29" s="38">
        <f>J30 + J31 + J32 + J33 + J34</f>
        <v>118734.84999999999</v>
      </c>
      <c r="J29" s="38">
        <f t="shared" si="0"/>
        <v>118734.85</v>
      </c>
      <c r="K29" s="37">
        <f>J29 / K7</f>
        <v>2.8408874076862357E-2</v>
      </c>
      <c r="L29" s="34" t="s">
        <v>141</v>
      </c>
      <c r="M29" s="34" t="s">
        <v>117</v>
      </c>
      <c r="N29" s="34"/>
      <c r="O29" s="34" t="s">
        <v>84</v>
      </c>
      <c r="P29" s="35"/>
      <c r="Q29" s="36">
        <v>1</v>
      </c>
      <c r="R29" s="46"/>
      <c r="S29" s="37" t="s">
        <v>501</v>
      </c>
      <c r="T29" s="38">
        <f>U30 + U31 + U32 + U33 + U34</f>
        <v>0</v>
      </c>
      <c r="U29" s="38">
        <f t="shared" si="1"/>
        <v>0</v>
      </c>
      <c r="V29" s="37" t="e">
        <f>U29 / V7</f>
        <v>#DIV/0!</v>
      </c>
      <c r="W29" s="5" t="str">
        <f t="shared" si="2"/>
        <v>OK</v>
      </c>
      <c r="X29" s="6" t="str">
        <f t="shared" si="3"/>
        <v>OK</v>
      </c>
      <c r="Y29" s="6" t="str">
        <f t="shared" si="4"/>
        <v>OK</v>
      </c>
      <c r="Z29" s="6" t="str">
        <f t="shared" si="5"/>
        <v>OK</v>
      </c>
      <c r="AA29" s="6" t="str">
        <f t="shared" si="6"/>
        <v>OK</v>
      </c>
      <c r="AB29" s="7">
        <f t="shared" si="7"/>
        <v>0</v>
      </c>
    </row>
    <row r="30" spans="1:28" ht="26.1" customHeight="1" x14ac:dyDescent="0.2">
      <c r="A30" s="39" t="s">
        <v>142</v>
      </c>
      <c r="B30" s="39" t="s">
        <v>143</v>
      </c>
      <c r="C30" s="39" t="s">
        <v>14</v>
      </c>
      <c r="D30" s="39" t="s">
        <v>144</v>
      </c>
      <c r="E30" s="40" t="s">
        <v>15</v>
      </c>
      <c r="F30" s="41">
        <v>385.74</v>
      </c>
      <c r="G30" s="42">
        <v>12.2</v>
      </c>
      <c r="H30" s="43" t="s">
        <v>501</v>
      </c>
      <c r="I30" s="42">
        <f>(TRUNC(G30 * K8,2) + G30)</f>
        <v>14.889999999999999</v>
      </c>
      <c r="J30" s="42">
        <f t="shared" si="0"/>
        <v>5743.66</v>
      </c>
      <c r="K30" s="43">
        <f>J30 / K7</f>
        <v>1.3742461769254036E-3</v>
      </c>
      <c r="L30" s="39" t="s">
        <v>142</v>
      </c>
      <c r="M30" s="39" t="s">
        <v>143</v>
      </c>
      <c r="N30" s="39" t="s">
        <v>14</v>
      </c>
      <c r="O30" s="39" t="s">
        <v>144</v>
      </c>
      <c r="P30" s="40" t="s">
        <v>15</v>
      </c>
      <c r="Q30" s="41">
        <v>385.74</v>
      </c>
      <c r="R30" s="47"/>
      <c r="S30" s="43" t="s">
        <v>501</v>
      </c>
      <c r="T30" s="42">
        <f>(TRUNC(R30 * V8,2) + R30)</f>
        <v>0</v>
      </c>
      <c r="U30" s="42">
        <f t="shared" si="1"/>
        <v>0</v>
      </c>
      <c r="V30" s="43" t="e">
        <f>U30 / V7</f>
        <v>#DIV/0!</v>
      </c>
      <c r="W30" s="5" t="str">
        <f t="shared" si="2"/>
        <v>OK</v>
      </c>
      <c r="X30" s="6" t="str">
        <f t="shared" si="3"/>
        <v>OK</v>
      </c>
      <c r="Y30" s="6" t="str">
        <f t="shared" si="4"/>
        <v>OK</v>
      </c>
      <c r="Z30" s="6" t="str">
        <f t="shared" si="5"/>
        <v>OK</v>
      </c>
      <c r="AA30" s="6" t="str">
        <f t="shared" si="6"/>
        <v>OK</v>
      </c>
      <c r="AB30" s="7">
        <f t="shared" si="7"/>
        <v>0</v>
      </c>
    </row>
    <row r="31" spans="1:28" ht="24" customHeight="1" x14ac:dyDescent="0.2">
      <c r="A31" s="39" t="s">
        <v>145</v>
      </c>
      <c r="B31" s="39" t="s">
        <v>85</v>
      </c>
      <c r="C31" s="39" t="s">
        <v>17</v>
      </c>
      <c r="D31" s="39" t="s">
        <v>86</v>
      </c>
      <c r="E31" s="40" t="s">
        <v>26</v>
      </c>
      <c r="F31" s="41">
        <v>618.20000000000005</v>
      </c>
      <c r="G31" s="42">
        <v>85.49</v>
      </c>
      <c r="H31" s="43" t="s">
        <v>501</v>
      </c>
      <c r="I31" s="42">
        <f>(TRUNC(G31 * K8,2) + G31)</f>
        <v>104.38999999999999</v>
      </c>
      <c r="J31" s="42">
        <f t="shared" si="0"/>
        <v>64533.89</v>
      </c>
      <c r="K31" s="43">
        <f>J31 / K7</f>
        <v>1.544058172221624E-2</v>
      </c>
      <c r="L31" s="39" t="s">
        <v>145</v>
      </c>
      <c r="M31" s="39" t="s">
        <v>85</v>
      </c>
      <c r="N31" s="39" t="s">
        <v>17</v>
      </c>
      <c r="O31" s="39" t="s">
        <v>86</v>
      </c>
      <c r="P31" s="40" t="s">
        <v>26</v>
      </c>
      <c r="Q31" s="41">
        <v>618.20000000000005</v>
      </c>
      <c r="R31" s="47"/>
      <c r="S31" s="43" t="s">
        <v>501</v>
      </c>
      <c r="T31" s="42">
        <f>(TRUNC(R31 * V8,2) + R31)</f>
        <v>0</v>
      </c>
      <c r="U31" s="42">
        <f t="shared" si="1"/>
        <v>0</v>
      </c>
      <c r="V31" s="43" t="e">
        <f>U31 / V7</f>
        <v>#DIV/0!</v>
      </c>
      <c r="W31" s="5" t="str">
        <f t="shared" si="2"/>
        <v>OK</v>
      </c>
      <c r="X31" s="6" t="str">
        <f t="shared" si="3"/>
        <v>OK</v>
      </c>
      <c r="Y31" s="6" t="str">
        <f t="shared" si="4"/>
        <v>OK</v>
      </c>
      <c r="Z31" s="6" t="str">
        <f t="shared" si="5"/>
        <v>OK</v>
      </c>
      <c r="AA31" s="6" t="str">
        <f t="shared" si="6"/>
        <v>OK</v>
      </c>
      <c r="AB31" s="7">
        <f t="shared" si="7"/>
        <v>0</v>
      </c>
    </row>
    <row r="32" spans="1:28" ht="24" customHeight="1" x14ac:dyDescent="0.2">
      <c r="A32" s="39" t="s">
        <v>146</v>
      </c>
      <c r="B32" s="39" t="s">
        <v>147</v>
      </c>
      <c r="C32" s="39" t="s">
        <v>14</v>
      </c>
      <c r="D32" s="39" t="s">
        <v>95</v>
      </c>
      <c r="E32" s="40" t="s">
        <v>26</v>
      </c>
      <c r="F32" s="41">
        <v>24</v>
      </c>
      <c r="G32" s="42">
        <v>120.97</v>
      </c>
      <c r="H32" s="43" t="s">
        <v>501</v>
      </c>
      <c r="I32" s="42">
        <f>(TRUNC(G32 * K8,2) + G32)</f>
        <v>147.71</v>
      </c>
      <c r="J32" s="42">
        <f t="shared" si="0"/>
        <v>3545.04</v>
      </c>
      <c r="K32" s="43">
        <f>J32 / K7</f>
        <v>8.4819743282987369E-4</v>
      </c>
      <c r="L32" s="39" t="s">
        <v>146</v>
      </c>
      <c r="M32" s="39" t="s">
        <v>147</v>
      </c>
      <c r="N32" s="39" t="s">
        <v>14</v>
      </c>
      <c r="O32" s="39" t="s">
        <v>95</v>
      </c>
      <c r="P32" s="40" t="s">
        <v>26</v>
      </c>
      <c r="Q32" s="41">
        <v>24</v>
      </c>
      <c r="R32" s="47"/>
      <c r="S32" s="43" t="s">
        <v>501</v>
      </c>
      <c r="T32" s="42">
        <f>(TRUNC(R32 * V8,2) + R32)</f>
        <v>0</v>
      </c>
      <c r="U32" s="42">
        <f t="shared" si="1"/>
        <v>0</v>
      </c>
      <c r="V32" s="43" t="e">
        <f>U32 / V7</f>
        <v>#DIV/0!</v>
      </c>
      <c r="W32" s="5" t="str">
        <f t="shared" si="2"/>
        <v>OK</v>
      </c>
      <c r="X32" s="6" t="str">
        <f t="shared" si="3"/>
        <v>OK</v>
      </c>
      <c r="Y32" s="6" t="str">
        <f t="shared" si="4"/>
        <v>OK</v>
      </c>
      <c r="Z32" s="6" t="str">
        <f t="shared" si="5"/>
        <v>OK</v>
      </c>
      <c r="AA32" s="6" t="str">
        <f t="shared" si="6"/>
        <v>OK</v>
      </c>
      <c r="AB32" s="7">
        <f t="shared" si="7"/>
        <v>0</v>
      </c>
    </row>
    <row r="33" spans="1:28" ht="24" customHeight="1" x14ac:dyDescent="0.2">
      <c r="A33" s="39" t="s">
        <v>148</v>
      </c>
      <c r="B33" s="39" t="s">
        <v>87</v>
      </c>
      <c r="C33" s="39" t="s">
        <v>14</v>
      </c>
      <c r="D33" s="39" t="s">
        <v>88</v>
      </c>
      <c r="E33" s="40" t="s">
        <v>15</v>
      </c>
      <c r="F33" s="41">
        <v>2019.96</v>
      </c>
      <c r="G33" s="42">
        <v>12.94</v>
      </c>
      <c r="H33" s="43" t="s">
        <v>501</v>
      </c>
      <c r="I33" s="42">
        <f>(TRUNC(G33 * K8,2) + G33)</f>
        <v>15.799999999999999</v>
      </c>
      <c r="J33" s="42">
        <f t="shared" si="0"/>
        <v>31915.360000000001</v>
      </c>
      <c r="K33" s="43">
        <f>J33 / K7</f>
        <v>7.6361695269563214E-3</v>
      </c>
      <c r="L33" s="39" t="s">
        <v>148</v>
      </c>
      <c r="M33" s="39" t="s">
        <v>87</v>
      </c>
      <c r="N33" s="39" t="s">
        <v>14</v>
      </c>
      <c r="O33" s="39" t="s">
        <v>88</v>
      </c>
      <c r="P33" s="40" t="s">
        <v>15</v>
      </c>
      <c r="Q33" s="41">
        <v>2019.96</v>
      </c>
      <c r="R33" s="47"/>
      <c r="S33" s="43" t="s">
        <v>501</v>
      </c>
      <c r="T33" s="42">
        <f>(TRUNC(R33 * V8,2) + R33)</f>
        <v>0</v>
      </c>
      <c r="U33" s="42">
        <f t="shared" si="1"/>
        <v>0</v>
      </c>
      <c r="V33" s="43" t="e">
        <f>U33 / V7</f>
        <v>#DIV/0!</v>
      </c>
      <c r="W33" s="5" t="str">
        <f t="shared" si="2"/>
        <v>OK</v>
      </c>
      <c r="X33" s="6" t="str">
        <f t="shared" si="3"/>
        <v>OK</v>
      </c>
      <c r="Y33" s="6" t="str">
        <f t="shared" si="4"/>
        <v>OK</v>
      </c>
      <c r="Z33" s="6" t="str">
        <f t="shared" si="5"/>
        <v>OK</v>
      </c>
      <c r="AA33" s="6" t="str">
        <f t="shared" si="6"/>
        <v>OK</v>
      </c>
      <c r="AB33" s="7">
        <f t="shared" si="7"/>
        <v>0</v>
      </c>
    </row>
    <row r="34" spans="1:28" ht="24" customHeight="1" x14ac:dyDescent="0.2">
      <c r="A34" s="39" t="s">
        <v>505</v>
      </c>
      <c r="B34" s="39" t="s">
        <v>506</v>
      </c>
      <c r="C34" s="39" t="s">
        <v>14</v>
      </c>
      <c r="D34" s="39" t="s">
        <v>507</v>
      </c>
      <c r="E34" s="40" t="s">
        <v>16</v>
      </c>
      <c r="F34" s="41">
        <v>63</v>
      </c>
      <c r="G34" s="42">
        <v>168.95</v>
      </c>
      <c r="H34" s="43" t="s">
        <v>501</v>
      </c>
      <c r="I34" s="42">
        <f>(TRUNC(G34 * K8,2) + G34)</f>
        <v>206.29999999999998</v>
      </c>
      <c r="J34" s="42">
        <f t="shared" si="0"/>
        <v>12996.9</v>
      </c>
      <c r="K34" s="43">
        <f>J34 / K7</f>
        <v>3.1096792179345187E-3</v>
      </c>
      <c r="L34" s="39" t="s">
        <v>505</v>
      </c>
      <c r="M34" s="39" t="s">
        <v>506</v>
      </c>
      <c r="N34" s="39" t="s">
        <v>14</v>
      </c>
      <c r="O34" s="39" t="s">
        <v>507</v>
      </c>
      <c r="P34" s="40" t="s">
        <v>16</v>
      </c>
      <c r="Q34" s="41">
        <v>63</v>
      </c>
      <c r="R34" s="47"/>
      <c r="S34" s="43" t="s">
        <v>501</v>
      </c>
      <c r="T34" s="42">
        <f>(TRUNC(R34 * V8,2) + R34)</f>
        <v>0</v>
      </c>
      <c r="U34" s="42">
        <f t="shared" si="1"/>
        <v>0</v>
      </c>
      <c r="V34" s="43" t="e">
        <f>U34 / V7</f>
        <v>#DIV/0!</v>
      </c>
      <c r="W34" s="5" t="str">
        <f t="shared" si="2"/>
        <v>OK</v>
      </c>
      <c r="X34" s="6" t="str">
        <f t="shared" si="3"/>
        <v>OK</v>
      </c>
      <c r="Y34" s="6" t="str">
        <f t="shared" si="4"/>
        <v>OK</v>
      </c>
      <c r="Z34" s="6" t="str">
        <f t="shared" si="5"/>
        <v>OK</v>
      </c>
      <c r="AA34" s="6" t="str">
        <f t="shared" si="6"/>
        <v>OK</v>
      </c>
      <c r="AB34" s="7">
        <f t="shared" si="7"/>
        <v>0</v>
      </c>
    </row>
    <row r="35" spans="1:28" ht="24" customHeight="1" x14ac:dyDescent="0.2">
      <c r="A35" s="34" t="s">
        <v>149</v>
      </c>
      <c r="B35" s="34" t="s">
        <v>117</v>
      </c>
      <c r="C35" s="34"/>
      <c r="D35" s="34" t="s">
        <v>150</v>
      </c>
      <c r="E35" s="35"/>
      <c r="F35" s="36">
        <v>1</v>
      </c>
      <c r="G35" s="36" t="s">
        <v>501</v>
      </c>
      <c r="H35" s="37" t="s">
        <v>501</v>
      </c>
      <c r="I35" s="38">
        <f>J36 + J37 + J38 + J39 + J40 + J41 + J42</f>
        <v>171006.36</v>
      </c>
      <c r="J35" s="38">
        <f t="shared" si="0"/>
        <v>171006.36</v>
      </c>
      <c r="K35" s="37">
        <f>J35 / K7</f>
        <v>4.0915520149160854E-2</v>
      </c>
      <c r="L35" s="34" t="s">
        <v>149</v>
      </c>
      <c r="M35" s="34" t="s">
        <v>117</v>
      </c>
      <c r="N35" s="34"/>
      <c r="O35" s="34" t="s">
        <v>150</v>
      </c>
      <c r="P35" s="35"/>
      <c r="Q35" s="36">
        <v>1</v>
      </c>
      <c r="R35" s="46"/>
      <c r="S35" s="37" t="s">
        <v>501</v>
      </c>
      <c r="T35" s="38">
        <f>U36 + U37 + U38 + U39 + U40 + U41 + U42</f>
        <v>0</v>
      </c>
      <c r="U35" s="38">
        <f t="shared" si="1"/>
        <v>0</v>
      </c>
      <c r="V35" s="37" t="e">
        <f>U35 / V7</f>
        <v>#DIV/0!</v>
      </c>
      <c r="W35" s="5" t="str">
        <f t="shared" si="2"/>
        <v>OK</v>
      </c>
      <c r="X35" s="6" t="str">
        <f t="shared" si="3"/>
        <v>OK</v>
      </c>
      <c r="Y35" s="6" t="str">
        <f t="shared" si="4"/>
        <v>OK</v>
      </c>
      <c r="Z35" s="6" t="str">
        <f t="shared" si="5"/>
        <v>OK</v>
      </c>
      <c r="AA35" s="6" t="str">
        <f t="shared" si="6"/>
        <v>OK</v>
      </c>
      <c r="AB35" s="7">
        <f t="shared" si="7"/>
        <v>0</v>
      </c>
    </row>
    <row r="36" spans="1:28" ht="46.5" customHeight="1" x14ac:dyDescent="0.2">
      <c r="A36" s="39" t="s">
        <v>151</v>
      </c>
      <c r="B36" s="39" t="s">
        <v>96</v>
      </c>
      <c r="C36" s="39" t="s">
        <v>14</v>
      </c>
      <c r="D36" s="39" t="s">
        <v>32</v>
      </c>
      <c r="E36" s="40" t="s">
        <v>33</v>
      </c>
      <c r="F36" s="41">
        <v>26</v>
      </c>
      <c r="G36" s="42">
        <v>617.29999999999995</v>
      </c>
      <c r="H36" s="43" t="s">
        <v>501</v>
      </c>
      <c r="I36" s="42">
        <f>(TRUNC(G36 * K8,2) + G36)</f>
        <v>753.78</v>
      </c>
      <c r="J36" s="42">
        <f t="shared" si="0"/>
        <v>19598.28</v>
      </c>
      <c r="K36" s="43">
        <f>J36 / K7</f>
        <v>4.6891461828021848E-3</v>
      </c>
      <c r="L36" s="39" t="s">
        <v>151</v>
      </c>
      <c r="M36" s="39" t="s">
        <v>96</v>
      </c>
      <c r="N36" s="39" t="s">
        <v>14</v>
      </c>
      <c r="O36" s="39" t="s">
        <v>32</v>
      </c>
      <c r="P36" s="40" t="s">
        <v>33</v>
      </c>
      <c r="Q36" s="41">
        <v>26</v>
      </c>
      <c r="R36" s="47"/>
      <c r="S36" s="43" t="s">
        <v>501</v>
      </c>
      <c r="T36" s="42">
        <f>(TRUNC(R36 * V8,2) + R36)</f>
        <v>0</v>
      </c>
      <c r="U36" s="42">
        <f t="shared" si="1"/>
        <v>0</v>
      </c>
      <c r="V36" s="43" t="e">
        <f>U36 / V7</f>
        <v>#DIV/0!</v>
      </c>
      <c r="W36" s="5" t="str">
        <f t="shared" si="2"/>
        <v>OK</v>
      </c>
      <c r="X36" s="6" t="str">
        <f t="shared" si="3"/>
        <v>OK</v>
      </c>
      <c r="Y36" s="6" t="str">
        <f t="shared" si="4"/>
        <v>OK</v>
      </c>
      <c r="Z36" s="6" t="str">
        <f t="shared" si="5"/>
        <v>OK</v>
      </c>
      <c r="AA36" s="6" t="str">
        <f t="shared" si="6"/>
        <v>OK</v>
      </c>
      <c r="AB36" s="7">
        <f t="shared" si="7"/>
        <v>0</v>
      </c>
    </row>
    <row r="37" spans="1:28" ht="96.75" customHeight="1" x14ac:dyDescent="0.2">
      <c r="A37" s="39" t="s">
        <v>152</v>
      </c>
      <c r="B37" s="39" t="s">
        <v>153</v>
      </c>
      <c r="C37" s="39" t="s">
        <v>19</v>
      </c>
      <c r="D37" s="39" t="s">
        <v>154</v>
      </c>
      <c r="E37" s="40" t="s">
        <v>34</v>
      </c>
      <c r="F37" s="41">
        <v>32</v>
      </c>
      <c r="G37" s="42">
        <v>1461.47</v>
      </c>
      <c r="H37" s="43" t="s">
        <v>501</v>
      </c>
      <c r="I37" s="42">
        <f>(TRUNC(G37 * K8,2) + G37)</f>
        <v>1784.6</v>
      </c>
      <c r="J37" s="42">
        <f t="shared" si="0"/>
        <v>57107.199999999997</v>
      </c>
      <c r="K37" s="43">
        <f>J37 / K7</f>
        <v>1.3663648488057163E-2</v>
      </c>
      <c r="L37" s="39" t="s">
        <v>152</v>
      </c>
      <c r="M37" s="39" t="s">
        <v>153</v>
      </c>
      <c r="N37" s="39" t="s">
        <v>19</v>
      </c>
      <c r="O37" s="39" t="s">
        <v>154</v>
      </c>
      <c r="P37" s="40" t="s">
        <v>34</v>
      </c>
      <c r="Q37" s="41">
        <v>32</v>
      </c>
      <c r="R37" s="47"/>
      <c r="S37" s="43" t="s">
        <v>501</v>
      </c>
      <c r="T37" s="42">
        <f>(TRUNC(R37 * V8,2) + R37)</f>
        <v>0</v>
      </c>
      <c r="U37" s="42">
        <f t="shared" si="1"/>
        <v>0</v>
      </c>
      <c r="V37" s="43" t="e">
        <f>U37 / V7</f>
        <v>#DIV/0!</v>
      </c>
      <c r="W37" s="5" t="str">
        <f t="shared" si="2"/>
        <v>OK</v>
      </c>
      <c r="X37" s="6" t="str">
        <f t="shared" si="3"/>
        <v>OK</v>
      </c>
      <c r="Y37" s="6" t="str">
        <f t="shared" si="4"/>
        <v>OK</v>
      </c>
      <c r="Z37" s="6" t="str">
        <f t="shared" si="5"/>
        <v>OK</v>
      </c>
      <c r="AA37" s="6" t="str">
        <f t="shared" si="6"/>
        <v>OK</v>
      </c>
      <c r="AB37" s="7">
        <f t="shared" si="7"/>
        <v>0</v>
      </c>
    </row>
    <row r="38" spans="1:28" ht="96" customHeight="1" x14ac:dyDescent="0.2">
      <c r="A38" s="39" t="s">
        <v>155</v>
      </c>
      <c r="B38" s="39" t="s">
        <v>156</v>
      </c>
      <c r="C38" s="39" t="s">
        <v>19</v>
      </c>
      <c r="D38" s="39" t="s">
        <v>157</v>
      </c>
      <c r="E38" s="40" t="s">
        <v>34</v>
      </c>
      <c r="F38" s="41">
        <v>8</v>
      </c>
      <c r="G38" s="42">
        <v>1608.73</v>
      </c>
      <c r="H38" s="43" t="s">
        <v>501</v>
      </c>
      <c r="I38" s="42">
        <f>(TRUNC(G38 * K8,2) + G38)</f>
        <v>1964.42</v>
      </c>
      <c r="J38" s="42">
        <f t="shared" si="0"/>
        <v>15715.36</v>
      </c>
      <c r="K38" s="43">
        <f>J38 / K7</f>
        <v>3.7601065172740743E-3</v>
      </c>
      <c r="L38" s="39" t="s">
        <v>155</v>
      </c>
      <c r="M38" s="39" t="s">
        <v>156</v>
      </c>
      <c r="N38" s="39" t="s">
        <v>19</v>
      </c>
      <c r="O38" s="39" t="s">
        <v>157</v>
      </c>
      <c r="P38" s="40" t="s">
        <v>34</v>
      </c>
      <c r="Q38" s="41">
        <v>8</v>
      </c>
      <c r="R38" s="47"/>
      <c r="S38" s="43" t="s">
        <v>501</v>
      </c>
      <c r="T38" s="42">
        <f>(TRUNC(R38 * V8,2) + R38)</f>
        <v>0</v>
      </c>
      <c r="U38" s="42">
        <f t="shared" si="1"/>
        <v>0</v>
      </c>
      <c r="V38" s="43" t="e">
        <f>U38 / V7</f>
        <v>#DIV/0!</v>
      </c>
      <c r="W38" s="5" t="str">
        <f t="shared" si="2"/>
        <v>OK</v>
      </c>
      <c r="X38" s="6" t="str">
        <f t="shared" si="3"/>
        <v>OK</v>
      </c>
      <c r="Y38" s="6" t="str">
        <f t="shared" si="4"/>
        <v>OK</v>
      </c>
      <c r="Z38" s="6" t="str">
        <f t="shared" si="5"/>
        <v>OK</v>
      </c>
      <c r="AA38" s="6" t="str">
        <f t="shared" si="6"/>
        <v>OK</v>
      </c>
      <c r="AB38" s="7">
        <f t="shared" si="7"/>
        <v>0</v>
      </c>
    </row>
    <row r="39" spans="1:28" ht="51.95" customHeight="1" x14ac:dyDescent="0.2">
      <c r="A39" s="39" t="s">
        <v>158</v>
      </c>
      <c r="B39" s="39" t="s">
        <v>159</v>
      </c>
      <c r="C39" s="39" t="s">
        <v>14</v>
      </c>
      <c r="D39" s="39" t="s">
        <v>99</v>
      </c>
      <c r="E39" s="40" t="s">
        <v>34</v>
      </c>
      <c r="F39" s="41">
        <v>32</v>
      </c>
      <c r="G39" s="42">
        <v>1035.99</v>
      </c>
      <c r="H39" s="43" t="s">
        <v>501</v>
      </c>
      <c r="I39" s="42">
        <f>(TRUNC(G39 * K8,2) + G39)</f>
        <v>1265.04</v>
      </c>
      <c r="J39" s="42">
        <f t="shared" si="0"/>
        <v>40481.279999999999</v>
      </c>
      <c r="K39" s="43">
        <f>J39 / K7</f>
        <v>9.6856785180610971E-3</v>
      </c>
      <c r="L39" s="39" t="s">
        <v>158</v>
      </c>
      <c r="M39" s="39" t="s">
        <v>159</v>
      </c>
      <c r="N39" s="39" t="s">
        <v>14</v>
      </c>
      <c r="O39" s="39" t="s">
        <v>99</v>
      </c>
      <c r="P39" s="40" t="s">
        <v>34</v>
      </c>
      <c r="Q39" s="41">
        <v>32</v>
      </c>
      <c r="R39" s="47"/>
      <c r="S39" s="43" t="s">
        <v>501</v>
      </c>
      <c r="T39" s="42">
        <f>(TRUNC(R39 * V8,2) + R39)</f>
        <v>0</v>
      </c>
      <c r="U39" s="42">
        <f t="shared" si="1"/>
        <v>0</v>
      </c>
      <c r="V39" s="43" t="e">
        <f>U39 / V7</f>
        <v>#DIV/0!</v>
      </c>
      <c r="W39" s="5" t="str">
        <f t="shared" si="2"/>
        <v>OK</v>
      </c>
      <c r="X39" s="6" t="str">
        <f t="shared" si="3"/>
        <v>OK</v>
      </c>
      <c r="Y39" s="6" t="str">
        <f t="shared" si="4"/>
        <v>OK</v>
      </c>
      <c r="Z39" s="6" t="str">
        <f t="shared" si="5"/>
        <v>OK</v>
      </c>
      <c r="AA39" s="6" t="str">
        <f t="shared" si="6"/>
        <v>OK</v>
      </c>
      <c r="AB39" s="7">
        <f t="shared" si="7"/>
        <v>0</v>
      </c>
    </row>
    <row r="40" spans="1:28" ht="76.5" customHeight="1" x14ac:dyDescent="0.2">
      <c r="A40" s="39" t="s">
        <v>160</v>
      </c>
      <c r="B40" s="39" t="s">
        <v>161</v>
      </c>
      <c r="C40" s="39" t="s">
        <v>14</v>
      </c>
      <c r="D40" s="39" t="s">
        <v>89</v>
      </c>
      <c r="E40" s="40" t="s">
        <v>34</v>
      </c>
      <c r="F40" s="41">
        <v>8</v>
      </c>
      <c r="G40" s="42">
        <v>1006.6</v>
      </c>
      <c r="H40" s="43" t="s">
        <v>501</v>
      </c>
      <c r="I40" s="42">
        <f>(TRUNC(G40 * K8,2) + G40)</f>
        <v>1229.1500000000001</v>
      </c>
      <c r="J40" s="42">
        <f t="shared" si="0"/>
        <v>9833.2000000000007</v>
      </c>
      <c r="K40" s="43">
        <f>J40 / K7</f>
        <v>2.352722394247375E-3</v>
      </c>
      <c r="L40" s="39" t="s">
        <v>160</v>
      </c>
      <c r="M40" s="39" t="s">
        <v>161</v>
      </c>
      <c r="N40" s="39" t="s">
        <v>14</v>
      </c>
      <c r="O40" s="39" t="s">
        <v>89</v>
      </c>
      <c r="P40" s="40" t="s">
        <v>34</v>
      </c>
      <c r="Q40" s="41">
        <v>8</v>
      </c>
      <c r="R40" s="47"/>
      <c r="S40" s="43" t="s">
        <v>501</v>
      </c>
      <c r="T40" s="42">
        <f>(TRUNC(R40 * V8,2) + R40)</f>
        <v>0</v>
      </c>
      <c r="U40" s="42">
        <f t="shared" si="1"/>
        <v>0</v>
      </c>
      <c r="V40" s="43" t="e">
        <f>U40 / V7</f>
        <v>#DIV/0!</v>
      </c>
      <c r="W40" s="5" t="str">
        <f t="shared" si="2"/>
        <v>OK</v>
      </c>
      <c r="X40" s="6" t="str">
        <f t="shared" si="3"/>
        <v>OK</v>
      </c>
      <c r="Y40" s="6" t="str">
        <f t="shared" si="4"/>
        <v>OK</v>
      </c>
      <c r="Z40" s="6" t="str">
        <f t="shared" si="5"/>
        <v>OK</v>
      </c>
      <c r="AA40" s="6" t="str">
        <f t="shared" si="6"/>
        <v>OK</v>
      </c>
      <c r="AB40" s="7">
        <f t="shared" si="7"/>
        <v>0</v>
      </c>
    </row>
    <row r="41" spans="1:28" ht="87.75" customHeight="1" x14ac:dyDescent="0.2">
      <c r="A41" s="39" t="s">
        <v>162</v>
      </c>
      <c r="B41" s="39" t="s">
        <v>163</v>
      </c>
      <c r="C41" s="39" t="s">
        <v>14</v>
      </c>
      <c r="D41" s="39" t="s">
        <v>164</v>
      </c>
      <c r="E41" s="40" t="s">
        <v>34</v>
      </c>
      <c r="F41" s="41">
        <v>16</v>
      </c>
      <c r="G41" s="42">
        <v>994.24</v>
      </c>
      <c r="H41" s="43" t="s">
        <v>501</v>
      </c>
      <c r="I41" s="42">
        <f>(TRUNC(G41 * K8,2) + G41)</f>
        <v>1214.06</v>
      </c>
      <c r="J41" s="42">
        <f t="shared" si="0"/>
        <v>19424.96</v>
      </c>
      <c r="K41" s="43">
        <f>J41 / K7</f>
        <v>4.6476770938615594E-3</v>
      </c>
      <c r="L41" s="39" t="s">
        <v>162</v>
      </c>
      <c r="M41" s="39" t="s">
        <v>163</v>
      </c>
      <c r="N41" s="39" t="s">
        <v>14</v>
      </c>
      <c r="O41" s="39" t="s">
        <v>164</v>
      </c>
      <c r="P41" s="40" t="s">
        <v>34</v>
      </c>
      <c r="Q41" s="41">
        <v>16</v>
      </c>
      <c r="R41" s="47"/>
      <c r="S41" s="43" t="s">
        <v>501</v>
      </c>
      <c r="T41" s="42">
        <f>(TRUNC(R41 * V8,2) + R41)</f>
        <v>0</v>
      </c>
      <c r="U41" s="42">
        <f t="shared" si="1"/>
        <v>0</v>
      </c>
      <c r="V41" s="43" t="e">
        <f>U41 / V7</f>
        <v>#DIV/0!</v>
      </c>
      <c r="W41" s="5" t="str">
        <f t="shared" si="2"/>
        <v>OK</v>
      </c>
      <c r="X41" s="6" t="str">
        <f t="shared" si="3"/>
        <v>OK</v>
      </c>
      <c r="Y41" s="6" t="str">
        <f t="shared" si="4"/>
        <v>OK</v>
      </c>
      <c r="Z41" s="6" t="str">
        <f t="shared" si="5"/>
        <v>OK</v>
      </c>
      <c r="AA41" s="6" t="str">
        <f t="shared" si="6"/>
        <v>OK</v>
      </c>
      <c r="AB41" s="7">
        <f t="shared" si="7"/>
        <v>0</v>
      </c>
    </row>
    <row r="42" spans="1:28" ht="27.75" customHeight="1" x14ac:dyDescent="0.2">
      <c r="A42" s="39" t="s">
        <v>508</v>
      </c>
      <c r="B42" s="39" t="s">
        <v>509</v>
      </c>
      <c r="C42" s="39" t="s">
        <v>14</v>
      </c>
      <c r="D42" s="39" t="s">
        <v>510</v>
      </c>
      <c r="E42" s="40" t="s">
        <v>35</v>
      </c>
      <c r="F42" s="41">
        <v>8</v>
      </c>
      <c r="G42" s="42">
        <v>905.55</v>
      </c>
      <c r="H42" s="43" t="s">
        <v>501</v>
      </c>
      <c r="I42" s="42">
        <f>(TRUNC(G42 * K8,2) + G42)</f>
        <v>1105.76</v>
      </c>
      <c r="J42" s="42">
        <f t="shared" si="0"/>
        <v>8846.08</v>
      </c>
      <c r="K42" s="43">
        <f>J42 / K7</f>
        <v>2.1165409548574033E-3</v>
      </c>
      <c r="L42" s="39" t="s">
        <v>508</v>
      </c>
      <c r="M42" s="39" t="s">
        <v>509</v>
      </c>
      <c r="N42" s="39" t="s">
        <v>14</v>
      </c>
      <c r="O42" s="39" t="s">
        <v>510</v>
      </c>
      <c r="P42" s="40" t="s">
        <v>35</v>
      </c>
      <c r="Q42" s="41">
        <v>8</v>
      </c>
      <c r="R42" s="47"/>
      <c r="S42" s="43" t="s">
        <v>501</v>
      </c>
      <c r="T42" s="42">
        <f>(TRUNC(R42 * V8,2) + R42)</f>
        <v>0</v>
      </c>
      <c r="U42" s="42">
        <f t="shared" si="1"/>
        <v>0</v>
      </c>
      <c r="V42" s="43" t="e">
        <f>U42 / V7</f>
        <v>#DIV/0!</v>
      </c>
      <c r="W42" s="5" t="str">
        <f t="shared" si="2"/>
        <v>OK</v>
      </c>
      <c r="X42" s="6" t="str">
        <f t="shared" si="3"/>
        <v>OK</v>
      </c>
      <c r="Y42" s="6" t="str">
        <f t="shared" si="4"/>
        <v>OK</v>
      </c>
      <c r="Z42" s="6" t="str">
        <f t="shared" si="5"/>
        <v>OK</v>
      </c>
      <c r="AA42" s="6" t="str">
        <f t="shared" si="6"/>
        <v>OK</v>
      </c>
      <c r="AB42" s="7">
        <f t="shared" si="7"/>
        <v>0</v>
      </c>
    </row>
    <row r="43" spans="1:28" ht="36.75" customHeight="1" x14ac:dyDescent="0.2">
      <c r="A43" s="34" t="s">
        <v>165</v>
      </c>
      <c r="B43" s="34" t="s">
        <v>117</v>
      </c>
      <c r="C43" s="34"/>
      <c r="D43" s="34" t="s">
        <v>166</v>
      </c>
      <c r="E43" s="35"/>
      <c r="F43" s="36">
        <v>1</v>
      </c>
      <c r="G43" s="36" t="s">
        <v>501</v>
      </c>
      <c r="H43" s="37" t="s">
        <v>501</v>
      </c>
      <c r="I43" s="38">
        <f>J44 + J45 + J46 + J47 + J48 + J49</f>
        <v>74693.62</v>
      </c>
      <c r="J43" s="38">
        <f t="shared" si="0"/>
        <v>74693.62</v>
      </c>
      <c r="K43" s="37">
        <f>J43 / K7</f>
        <v>1.7871430712423586E-2</v>
      </c>
      <c r="L43" s="34" t="s">
        <v>165</v>
      </c>
      <c r="M43" s="34" t="s">
        <v>117</v>
      </c>
      <c r="N43" s="34"/>
      <c r="O43" s="34" t="s">
        <v>166</v>
      </c>
      <c r="P43" s="35"/>
      <c r="Q43" s="36">
        <v>1</v>
      </c>
      <c r="R43" s="46"/>
      <c r="S43" s="37" t="s">
        <v>501</v>
      </c>
      <c r="T43" s="38">
        <f>U44 + U45 + U46 + U47 + U48 + U49</f>
        <v>0</v>
      </c>
      <c r="U43" s="38">
        <f t="shared" si="1"/>
        <v>0</v>
      </c>
      <c r="V43" s="37" t="e">
        <f>U43 / V7</f>
        <v>#DIV/0!</v>
      </c>
      <c r="W43" s="5" t="str">
        <f t="shared" si="2"/>
        <v>OK</v>
      </c>
      <c r="X43" s="6" t="str">
        <f t="shared" si="3"/>
        <v>OK</v>
      </c>
      <c r="Y43" s="6" t="str">
        <f t="shared" si="4"/>
        <v>OK</v>
      </c>
      <c r="Z43" s="6" t="str">
        <f t="shared" si="5"/>
        <v>OK</v>
      </c>
      <c r="AA43" s="6" t="str">
        <f t="shared" si="6"/>
        <v>OK</v>
      </c>
      <c r="AB43" s="7">
        <f t="shared" si="7"/>
        <v>0</v>
      </c>
    </row>
    <row r="44" spans="1:28" ht="24" customHeight="1" x14ac:dyDescent="0.2">
      <c r="A44" s="39" t="s">
        <v>167</v>
      </c>
      <c r="B44" s="39" t="s">
        <v>97</v>
      </c>
      <c r="C44" s="39" t="s">
        <v>14</v>
      </c>
      <c r="D44" s="39" t="s">
        <v>98</v>
      </c>
      <c r="E44" s="40" t="s">
        <v>35</v>
      </c>
      <c r="F44" s="41">
        <v>24</v>
      </c>
      <c r="G44" s="42">
        <v>1802.56</v>
      </c>
      <c r="H44" s="43" t="s">
        <v>501</v>
      </c>
      <c r="I44" s="42">
        <f>(TRUNC(G44 * K8,2) + G44)</f>
        <v>2201.1</v>
      </c>
      <c r="J44" s="42">
        <f t="shared" si="0"/>
        <v>52826.400000000001</v>
      </c>
      <c r="K44" s="43">
        <f>J44 / K7</f>
        <v>1.2639410800906067E-2</v>
      </c>
      <c r="L44" s="39" t="s">
        <v>167</v>
      </c>
      <c r="M44" s="39" t="s">
        <v>97</v>
      </c>
      <c r="N44" s="39" t="s">
        <v>14</v>
      </c>
      <c r="O44" s="39" t="s">
        <v>98</v>
      </c>
      <c r="P44" s="40" t="s">
        <v>35</v>
      </c>
      <c r="Q44" s="41">
        <v>24</v>
      </c>
      <c r="R44" s="47"/>
      <c r="S44" s="43" t="s">
        <v>501</v>
      </c>
      <c r="T44" s="42">
        <f>(TRUNC(R44 * V8,2) + R44)</f>
        <v>0</v>
      </c>
      <c r="U44" s="42">
        <f t="shared" si="1"/>
        <v>0</v>
      </c>
      <c r="V44" s="43" t="e">
        <f>U44 / V7</f>
        <v>#DIV/0!</v>
      </c>
      <c r="W44" s="5" t="str">
        <f t="shared" si="2"/>
        <v>OK</v>
      </c>
      <c r="X44" s="6" t="str">
        <f t="shared" si="3"/>
        <v>OK</v>
      </c>
      <c r="Y44" s="6" t="str">
        <f t="shared" si="4"/>
        <v>OK</v>
      </c>
      <c r="Z44" s="6" t="str">
        <f t="shared" si="5"/>
        <v>OK</v>
      </c>
      <c r="AA44" s="6" t="str">
        <f t="shared" si="6"/>
        <v>OK</v>
      </c>
      <c r="AB44" s="7">
        <f t="shared" si="7"/>
        <v>0</v>
      </c>
    </row>
    <row r="45" spans="1:28" ht="26.1" customHeight="1" x14ac:dyDescent="0.2">
      <c r="A45" s="39" t="s">
        <v>168</v>
      </c>
      <c r="B45" s="39" t="s">
        <v>169</v>
      </c>
      <c r="C45" s="39" t="s">
        <v>14</v>
      </c>
      <c r="D45" s="39" t="s">
        <v>170</v>
      </c>
      <c r="E45" s="40" t="s">
        <v>33</v>
      </c>
      <c r="F45" s="41">
        <v>12</v>
      </c>
      <c r="G45" s="42">
        <v>271.02</v>
      </c>
      <c r="H45" s="43" t="s">
        <v>501</v>
      </c>
      <c r="I45" s="42">
        <f>(TRUNC(G45 * K8,2) + G45)</f>
        <v>330.94</v>
      </c>
      <c r="J45" s="42">
        <f t="shared" si="0"/>
        <v>3971.28</v>
      </c>
      <c r="K45" s="43">
        <f>J45 / K7</f>
        <v>9.5018095735129114E-4</v>
      </c>
      <c r="L45" s="39" t="s">
        <v>168</v>
      </c>
      <c r="M45" s="39" t="s">
        <v>169</v>
      </c>
      <c r="N45" s="39" t="s">
        <v>14</v>
      </c>
      <c r="O45" s="39" t="s">
        <v>170</v>
      </c>
      <c r="P45" s="40" t="s">
        <v>33</v>
      </c>
      <c r="Q45" s="41">
        <v>12</v>
      </c>
      <c r="R45" s="47"/>
      <c r="S45" s="43" t="s">
        <v>501</v>
      </c>
      <c r="T45" s="42">
        <f>(TRUNC(R45 * V8,2) + R45)</f>
        <v>0</v>
      </c>
      <c r="U45" s="42">
        <f t="shared" si="1"/>
        <v>0</v>
      </c>
      <c r="V45" s="43" t="e">
        <f>U45 / V7</f>
        <v>#DIV/0!</v>
      </c>
      <c r="W45" s="5" t="str">
        <f t="shared" si="2"/>
        <v>OK</v>
      </c>
      <c r="X45" s="6" t="str">
        <f t="shared" si="3"/>
        <v>OK</v>
      </c>
      <c r="Y45" s="6" t="str">
        <f t="shared" si="4"/>
        <v>OK</v>
      </c>
      <c r="Z45" s="6" t="str">
        <f t="shared" si="5"/>
        <v>OK</v>
      </c>
      <c r="AA45" s="6" t="str">
        <f t="shared" si="6"/>
        <v>OK</v>
      </c>
      <c r="AB45" s="7">
        <f t="shared" si="7"/>
        <v>0</v>
      </c>
    </row>
    <row r="46" spans="1:28" ht="26.1" customHeight="1" x14ac:dyDescent="0.2">
      <c r="A46" s="39" t="s">
        <v>171</v>
      </c>
      <c r="B46" s="39" t="s">
        <v>172</v>
      </c>
      <c r="C46" s="39" t="s">
        <v>14</v>
      </c>
      <c r="D46" s="39" t="s">
        <v>173</v>
      </c>
      <c r="E46" s="40" t="s">
        <v>33</v>
      </c>
      <c r="F46" s="41">
        <v>12</v>
      </c>
      <c r="G46" s="42">
        <v>373.89</v>
      </c>
      <c r="H46" s="43" t="s">
        <v>501</v>
      </c>
      <c r="I46" s="42">
        <f>(TRUNC(G46 * K8,2) + G46)</f>
        <v>456.54999999999995</v>
      </c>
      <c r="J46" s="42">
        <f t="shared" si="0"/>
        <v>5478.6</v>
      </c>
      <c r="K46" s="43">
        <f>J46 / K7</f>
        <v>1.3108270867188371E-3</v>
      </c>
      <c r="L46" s="39" t="s">
        <v>171</v>
      </c>
      <c r="M46" s="39" t="s">
        <v>172</v>
      </c>
      <c r="N46" s="39" t="s">
        <v>14</v>
      </c>
      <c r="O46" s="39" t="s">
        <v>173</v>
      </c>
      <c r="P46" s="40" t="s">
        <v>33</v>
      </c>
      <c r="Q46" s="41">
        <v>12</v>
      </c>
      <c r="R46" s="47"/>
      <c r="S46" s="43" t="s">
        <v>501</v>
      </c>
      <c r="T46" s="42">
        <f>(TRUNC(R46 * V8,2) + R46)</f>
        <v>0</v>
      </c>
      <c r="U46" s="42">
        <f t="shared" si="1"/>
        <v>0</v>
      </c>
      <c r="V46" s="43" t="e">
        <f>U46 / V7</f>
        <v>#DIV/0!</v>
      </c>
      <c r="W46" s="5" t="str">
        <f t="shared" si="2"/>
        <v>OK</v>
      </c>
      <c r="X46" s="6" t="str">
        <f t="shared" si="3"/>
        <v>OK</v>
      </c>
      <c r="Y46" s="6" t="str">
        <f t="shared" si="4"/>
        <v>OK</v>
      </c>
      <c r="Z46" s="6" t="str">
        <f t="shared" si="5"/>
        <v>OK</v>
      </c>
      <c r="AA46" s="6" t="str">
        <f t="shared" si="6"/>
        <v>OK</v>
      </c>
      <c r="AB46" s="7">
        <f t="shared" si="7"/>
        <v>0</v>
      </c>
    </row>
    <row r="47" spans="1:28" ht="26.1" customHeight="1" x14ac:dyDescent="0.2">
      <c r="A47" s="39" t="s">
        <v>174</v>
      </c>
      <c r="B47" s="39" t="s">
        <v>175</v>
      </c>
      <c r="C47" s="39" t="s">
        <v>14</v>
      </c>
      <c r="D47" s="39" t="s">
        <v>176</v>
      </c>
      <c r="E47" s="40" t="s">
        <v>16</v>
      </c>
      <c r="F47" s="41">
        <v>2</v>
      </c>
      <c r="G47" s="42">
        <v>1109.49</v>
      </c>
      <c r="H47" s="43" t="s">
        <v>501</v>
      </c>
      <c r="I47" s="42">
        <f>(TRUNC(G47 * K8,2) + G47)</f>
        <v>1354.79</v>
      </c>
      <c r="J47" s="42">
        <f t="shared" si="0"/>
        <v>2709.58</v>
      </c>
      <c r="K47" s="43">
        <f>J47 / K7</f>
        <v>6.4830264257869285E-4</v>
      </c>
      <c r="L47" s="39" t="s">
        <v>174</v>
      </c>
      <c r="M47" s="39" t="s">
        <v>175</v>
      </c>
      <c r="N47" s="39" t="s">
        <v>14</v>
      </c>
      <c r="O47" s="39" t="s">
        <v>176</v>
      </c>
      <c r="P47" s="40" t="s">
        <v>16</v>
      </c>
      <c r="Q47" s="41">
        <v>2</v>
      </c>
      <c r="R47" s="47"/>
      <c r="S47" s="43" t="s">
        <v>501</v>
      </c>
      <c r="T47" s="42">
        <f>(TRUNC(R47 * V8,2) + R47)</f>
        <v>0</v>
      </c>
      <c r="U47" s="42">
        <f t="shared" si="1"/>
        <v>0</v>
      </c>
      <c r="V47" s="43" t="e">
        <f>U47 / V7</f>
        <v>#DIV/0!</v>
      </c>
      <c r="W47" s="5" t="str">
        <f t="shared" si="2"/>
        <v>OK</v>
      </c>
      <c r="X47" s="6" t="str">
        <f t="shared" si="3"/>
        <v>OK</v>
      </c>
      <c r="Y47" s="6" t="str">
        <f t="shared" si="4"/>
        <v>OK</v>
      </c>
      <c r="Z47" s="6" t="str">
        <f t="shared" si="5"/>
        <v>OK</v>
      </c>
      <c r="AA47" s="6" t="str">
        <f t="shared" si="6"/>
        <v>OK</v>
      </c>
      <c r="AB47" s="7">
        <f t="shared" si="7"/>
        <v>0</v>
      </c>
    </row>
    <row r="48" spans="1:28" ht="24" customHeight="1" x14ac:dyDescent="0.2">
      <c r="A48" s="39" t="s">
        <v>177</v>
      </c>
      <c r="B48" s="39" t="s">
        <v>178</v>
      </c>
      <c r="C48" s="39" t="s">
        <v>14</v>
      </c>
      <c r="D48" s="39" t="s">
        <v>179</v>
      </c>
      <c r="E48" s="40" t="s">
        <v>16</v>
      </c>
      <c r="F48" s="41">
        <v>2</v>
      </c>
      <c r="G48" s="42">
        <v>517.38</v>
      </c>
      <c r="H48" s="43" t="s">
        <v>501</v>
      </c>
      <c r="I48" s="42">
        <f>(TRUNC(G48 * K8,2) + G48)</f>
        <v>631.77</v>
      </c>
      <c r="J48" s="42">
        <f t="shared" si="0"/>
        <v>1263.54</v>
      </c>
      <c r="K48" s="43">
        <f>J48 / K7</f>
        <v>3.0231855896629056E-4</v>
      </c>
      <c r="L48" s="39" t="s">
        <v>177</v>
      </c>
      <c r="M48" s="39" t="s">
        <v>178</v>
      </c>
      <c r="N48" s="39" t="s">
        <v>14</v>
      </c>
      <c r="O48" s="39" t="s">
        <v>179</v>
      </c>
      <c r="P48" s="40" t="s">
        <v>16</v>
      </c>
      <c r="Q48" s="41">
        <v>2</v>
      </c>
      <c r="R48" s="47"/>
      <c r="S48" s="43" t="s">
        <v>501</v>
      </c>
      <c r="T48" s="42">
        <f>(TRUNC(R48 * V8,2) + R48)</f>
        <v>0</v>
      </c>
      <c r="U48" s="42">
        <f t="shared" si="1"/>
        <v>0</v>
      </c>
      <c r="V48" s="43" t="e">
        <f>U48 / V7</f>
        <v>#DIV/0!</v>
      </c>
      <c r="W48" s="5" t="str">
        <f t="shared" si="2"/>
        <v>OK</v>
      </c>
      <c r="X48" s="6" t="str">
        <f t="shared" si="3"/>
        <v>OK</v>
      </c>
      <c r="Y48" s="6" t="str">
        <f t="shared" si="4"/>
        <v>OK</v>
      </c>
      <c r="Z48" s="6" t="str">
        <f t="shared" si="5"/>
        <v>OK</v>
      </c>
      <c r="AA48" s="6" t="str">
        <f t="shared" si="6"/>
        <v>OK</v>
      </c>
      <c r="AB48" s="7">
        <f t="shared" si="7"/>
        <v>0</v>
      </c>
    </row>
    <row r="49" spans="1:28" ht="24" customHeight="1" x14ac:dyDescent="0.2">
      <c r="A49" s="39" t="s">
        <v>511</v>
      </c>
      <c r="B49" s="39" t="s">
        <v>512</v>
      </c>
      <c r="C49" s="39" t="s">
        <v>14</v>
      </c>
      <c r="D49" s="39" t="s">
        <v>513</v>
      </c>
      <c r="E49" s="40" t="s">
        <v>16</v>
      </c>
      <c r="F49" s="41">
        <v>3</v>
      </c>
      <c r="G49" s="42">
        <v>2305.09</v>
      </c>
      <c r="H49" s="43" t="s">
        <v>501</v>
      </c>
      <c r="I49" s="42">
        <f>(TRUNC(G49 * K8,2) + G49)</f>
        <v>2814.7400000000002</v>
      </c>
      <c r="J49" s="42">
        <f t="shared" si="0"/>
        <v>8444.2199999999993</v>
      </c>
      <c r="K49" s="43">
        <f>J49 / K7</f>
        <v>2.0203906659024091E-3</v>
      </c>
      <c r="L49" s="39" t="s">
        <v>511</v>
      </c>
      <c r="M49" s="39" t="s">
        <v>512</v>
      </c>
      <c r="N49" s="39" t="s">
        <v>14</v>
      </c>
      <c r="O49" s="39" t="s">
        <v>513</v>
      </c>
      <c r="P49" s="40" t="s">
        <v>16</v>
      </c>
      <c r="Q49" s="41">
        <v>3</v>
      </c>
      <c r="R49" s="47"/>
      <c r="S49" s="43" t="s">
        <v>501</v>
      </c>
      <c r="T49" s="42">
        <f>(TRUNC(R49 * V8,2) + R49)</f>
        <v>0</v>
      </c>
      <c r="U49" s="42">
        <f t="shared" si="1"/>
        <v>0</v>
      </c>
      <c r="V49" s="43" t="e">
        <f>U49 / V7</f>
        <v>#DIV/0!</v>
      </c>
      <c r="W49" s="5" t="str">
        <f t="shared" si="2"/>
        <v>OK</v>
      </c>
      <c r="X49" s="6" t="str">
        <f t="shared" si="3"/>
        <v>OK</v>
      </c>
      <c r="Y49" s="6" t="str">
        <f t="shared" si="4"/>
        <v>OK</v>
      </c>
      <c r="Z49" s="6" t="str">
        <f t="shared" si="5"/>
        <v>OK</v>
      </c>
      <c r="AA49" s="6" t="str">
        <f t="shared" si="6"/>
        <v>OK</v>
      </c>
      <c r="AB49" s="7">
        <f t="shared" si="7"/>
        <v>0</v>
      </c>
    </row>
    <row r="50" spans="1:28" ht="26.1" customHeight="1" x14ac:dyDescent="0.2">
      <c r="A50" s="34" t="s">
        <v>180</v>
      </c>
      <c r="B50" s="34" t="s">
        <v>117</v>
      </c>
      <c r="C50" s="34"/>
      <c r="D50" s="34" t="s">
        <v>100</v>
      </c>
      <c r="E50" s="35"/>
      <c r="F50" s="36">
        <v>1</v>
      </c>
      <c r="G50" s="36" t="s">
        <v>501</v>
      </c>
      <c r="H50" s="37" t="s">
        <v>501</v>
      </c>
      <c r="I50" s="38">
        <f>J51 + J52 + J53</f>
        <v>10887.300000000001</v>
      </c>
      <c r="J50" s="38">
        <f t="shared" si="0"/>
        <v>10887.3</v>
      </c>
      <c r="K50" s="37">
        <f>J50 / K7</f>
        <v>2.6049296793403411E-3</v>
      </c>
      <c r="L50" s="34" t="s">
        <v>180</v>
      </c>
      <c r="M50" s="34" t="s">
        <v>117</v>
      </c>
      <c r="N50" s="34"/>
      <c r="O50" s="34" t="s">
        <v>557</v>
      </c>
      <c r="P50" s="35"/>
      <c r="Q50" s="36">
        <v>1</v>
      </c>
      <c r="R50" s="46"/>
      <c r="S50" s="37" t="s">
        <v>501</v>
      </c>
      <c r="T50" s="38">
        <f>U51 + U52 + U53</f>
        <v>0</v>
      </c>
      <c r="U50" s="38">
        <f t="shared" si="1"/>
        <v>0</v>
      </c>
      <c r="V50" s="37" t="e">
        <f>U50 / V7</f>
        <v>#DIV/0!</v>
      </c>
      <c r="W50" s="5" t="str">
        <f t="shared" si="2"/>
        <v>ERRO</v>
      </c>
      <c r="X50" s="6" t="str">
        <f t="shared" si="3"/>
        <v>OK</v>
      </c>
      <c r="Y50" s="6" t="str">
        <f t="shared" si="4"/>
        <v>OK</v>
      </c>
      <c r="Z50" s="6" t="str">
        <f t="shared" si="5"/>
        <v>OK</v>
      </c>
      <c r="AA50" s="6" t="str">
        <f t="shared" si="6"/>
        <v>OK</v>
      </c>
      <c r="AB50" s="7">
        <f t="shared" si="7"/>
        <v>0</v>
      </c>
    </row>
    <row r="51" spans="1:28" ht="26.1" customHeight="1" x14ac:dyDescent="0.2">
      <c r="A51" s="39" t="s">
        <v>181</v>
      </c>
      <c r="B51" s="39" t="s">
        <v>182</v>
      </c>
      <c r="C51" s="39" t="s">
        <v>14</v>
      </c>
      <c r="D51" s="39" t="s">
        <v>183</v>
      </c>
      <c r="E51" s="40" t="s">
        <v>16</v>
      </c>
      <c r="F51" s="41">
        <v>40</v>
      </c>
      <c r="G51" s="42">
        <v>31.38</v>
      </c>
      <c r="H51" s="43" t="s">
        <v>501</v>
      </c>
      <c r="I51" s="42">
        <f>(TRUNC(G51 * K8,2) + G51)</f>
        <v>38.31</v>
      </c>
      <c r="J51" s="42">
        <f t="shared" si="0"/>
        <v>1532.4</v>
      </c>
      <c r="K51" s="43">
        <f>J51 / K7</f>
        <v>3.666468491380911E-4</v>
      </c>
      <c r="L51" s="39" t="s">
        <v>181</v>
      </c>
      <c r="M51" s="39" t="s">
        <v>182</v>
      </c>
      <c r="N51" s="39" t="s">
        <v>14</v>
      </c>
      <c r="O51" s="39" t="s">
        <v>183</v>
      </c>
      <c r="P51" s="40" t="s">
        <v>16</v>
      </c>
      <c r="Q51" s="41">
        <v>40</v>
      </c>
      <c r="R51" s="47"/>
      <c r="S51" s="43" t="s">
        <v>501</v>
      </c>
      <c r="T51" s="42">
        <f>(TRUNC(R51 * V8,2) + R51)</f>
        <v>0</v>
      </c>
      <c r="U51" s="42">
        <f t="shared" si="1"/>
        <v>0</v>
      </c>
      <c r="V51" s="43" t="e">
        <f>U51 / V7</f>
        <v>#DIV/0!</v>
      </c>
      <c r="W51" s="5" t="str">
        <f t="shared" si="2"/>
        <v>OK</v>
      </c>
      <c r="X51" s="6" t="str">
        <f t="shared" si="3"/>
        <v>OK</v>
      </c>
      <c r="Y51" s="6" t="str">
        <f t="shared" si="4"/>
        <v>OK</v>
      </c>
      <c r="Z51" s="6" t="str">
        <f t="shared" si="5"/>
        <v>OK</v>
      </c>
      <c r="AA51" s="6" t="str">
        <f t="shared" si="6"/>
        <v>OK</v>
      </c>
      <c r="AB51" s="7">
        <f t="shared" si="7"/>
        <v>0</v>
      </c>
    </row>
    <row r="52" spans="1:28" ht="26.1" customHeight="1" x14ac:dyDescent="0.2">
      <c r="A52" s="39" t="s">
        <v>184</v>
      </c>
      <c r="B52" s="39" t="s">
        <v>101</v>
      </c>
      <c r="C52" s="39" t="s">
        <v>17</v>
      </c>
      <c r="D52" s="39" t="s">
        <v>102</v>
      </c>
      <c r="E52" s="40" t="s">
        <v>16</v>
      </c>
      <c r="F52" s="41">
        <v>45</v>
      </c>
      <c r="G52" s="42">
        <v>132.54</v>
      </c>
      <c r="H52" s="43" t="s">
        <v>501</v>
      </c>
      <c r="I52" s="42">
        <f>(TRUNC(G52 * K8,2) + G52)</f>
        <v>161.84</v>
      </c>
      <c r="J52" s="42">
        <f t="shared" si="0"/>
        <v>7282.8</v>
      </c>
      <c r="K52" s="43">
        <f>J52 / K7</f>
        <v>1.7425056596860416E-3</v>
      </c>
      <c r="L52" s="39" t="s">
        <v>184</v>
      </c>
      <c r="M52" s="39" t="s">
        <v>101</v>
      </c>
      <c r="N52" s="39" t="s">
        <v>17</v>
      </c>
      <c r="O52" s="39" t="s">
        <v>102</v>
      </c>
      <c r="P52" s="40" t="s">
        <v>16</v>
      </c>
      <c r="Q52" s="41">
        <v>45</v>
      </c>
      <c r="R52" s="47"/>
      <c r="S52" s="43" t="s">
        <v>501</v>
      </c>
      <c r="T52" s="42">
        <f>(TRUNC(R52 * V8,2) + R52)</f>
        <v>0</v>
      </c>
      <c r="U52" s="42">
        <f t="shared" si="1"/>
        <v>0</v>
      </c>
      <c r="V52" s="43" t="e">
        <f>U52 / V7</f>
        <v>#DIV/0!</v>
      </c>
      <c r="W52" s="5" t="str">
        <f t="shared" si="2"/>
        <v>OK</v>
      </c>
      <c r="X52" s="6" t="str">
        <f t="shared" si="3"/>
        <v>OK</v>
      </c>
      <c r="Y52" s="6" t="str">
        <f t="shared" si="4"/>
        <v>OK</v>
      </c>
      <c r="Z52" s="6" t="str">
        <f t="shared" si="5"/>
        <v>OK</v>
      </c>
      <c r="AA52" s="6" t="str">
        <f t="shared" si="6"/>
        <v>OK</v>
      </c>
      <c r="AB52" s="7">
        <f t="shared" si="7"/>
        <v>0</v>
      </c>
    </row>
    <row r="53" spans="1:28" ht="26.1" customHeight="1" x14ac:dyDescent="0.2">
      <c r="A53" s="39" t="s">
        <v>185</v>
      </c>
      <c r="B53" s="39" t="s">
        <v>103</v>
      </c>
      <c r="C53" s="39" t="s">
        <v>14</v>
      </c>
      <c r="D53" s="39" t="s">
        <v>104</v>
      </c>
      <c r="E53" s="40" t="s">
        <v>37</v>
      </c>
      <c r="F53" s="41">
        <v>15</v>
      </c>
      <c r="G53" s="42">
        <v>113.13</v>
      </c>
      <c r="H53" s="43" t="s">
        <v>501</v>
      </c>
      <c r="I53" s="42">
        <f>(TRUNC(G53 * K8,2) + G53)</f>
        <v>138.13999999999999</v>
      </c>
      <c r="J53" s="42">
        <f t="shared" si="0"/>
        <v>2072.1</v>
      </c>
      <c r="K53" s="43">
        <f>J53 / K7</f>
        <v>4.9577717051620888E-4</v>
      </c>
      <c r="L53" s="39" t="s">
        <v>185</v>
      </c>
      <c r="M53" s="39" t="s">
        <v>103</v>
      </c>
      <c r="N53" s="39" t="s">
        <v>14</v>
      </c>
      <c r="O53" s="39" t="s">
        <v>104</v>
      </c>
      <c r="P53" s="40" t="s">
        <v>37</v>
      </c>
      <c r="Q53" s="41">
        <v>15</v>
      </c>
      <c r="R53" s="47"/>
      <c r="S53" s="43" t="s">
        <v>501</v>
      </c>
      <c r="T53" s="42">
        <f>(TRUNC(R53 * V8,2) + R53)</f>
        <v>0</v>
      </c>
      <c r="U53" s="42">
        <f t="shared" si="1"/>
        <v>0</v>
      </c>
      <c r="V53" s="43" t="e">
        <f>U53 / V7</f>
        <v>#DIV/0!</v>
      </c>
      <c r="W53" s="5" t="str">
        <f t="shared" si="2"/>
        <v>OK</v>
      </c>
      <c r="X53" s="6" t="str">
        <f t="shared" si="3"/>
        <v>OK</v>
      </c>
      <c r="Y53" s="6" t="str">
        <f t="shared" si="4"/>
        <v>OK</v>
      </c>
      <c r="Z53" s="6" t="str">
        <f t="shared" si="5"/>
        <v>OK</v>
      </c>
      <c r="AA53" s="6" t="str">
        <f t="shared" si="6"/>
        <v>OK</v>
      </c>
      <c r="AB53" s="7">
        <f t="shared" si="7"/>
        <v>0</v>
      </c>
    </row>
    <row r="54" spans="1:28" ht="26.1" customHeight="1" x14ac:dyDescent="0.2">
      <c r="A54" s="34" t="s">
        <v>514</v>
      </c>
      <c r="B54" s="34" t="s">
        <v>117</v>
      </c>
      <c r="C54" s="34"/>
      <c r="D54" s="34" t="s">
        <v>515</v>
      </c>
      <c r="E54" s="35"/>
      <c r="F54" s="36">
        <v>1</v>
      </c>
      <c r="G54" s="36" t="s">
        <v>501</v>
      </c>
      <c r="H54" s="37" t="s">
        <v>501</v>
      </c>
      <c r="I54" s="38">
        <f>J55</f>
        <v>327332.92</v>
      </c>
      <c r="J54" s="38">
        <f t="shared" si="0"/>
        <v>327332.92</v>
      </c>
      <c r="K54" s="37">
        <f>J54 / K7</f>
        <v>7.8318705127362859E-2</v>
      </c>
      <c r="L54" s="34" t="s">
        <v>514</v>
      </c>
      <c r="M54" s="34" t="s">
        <v>117</v>
      </c>
      <c r="N54" s="34"/>
      <c r="O54" s="34" t="s">
        <v>515</v>
      </c>
      <c r="P54" s="35"/>
      <c r="Q54" s="36">
        <v>1</v>
      </c>
      <c r="R54" s="46"/>
      <c r="S54" s="37" t="s">
        <v>501</v>
      </c>
      <c r="T54" s="38">
        <f>U55</f>
        <v>0</v>
      </c>
      <c r="U54" s="38">
        <f t="shared" si="1"/>
        <v>0</v>
      </c>
      <c r="V54" s="37" t="e">
        <f>U54 / V7</f>
        <v>#DIV/0!</v>
      </c>
      <c r="W54" s="5" t="str">
        <f t="shared" si="2"/>
        <v>OK</v>
      </c>
      <c r="X54" s="6" t="str">
        <f t="shared" si="3"/>
        <v>OK</v>
      </c>
      <c r="Y54" s="6" t="str">
        <f t="shared" si="4"/>
        <v>OK</v>
      </c>
      <c r="Z54" s="6" t="str">
        <f t="shared" si="5"/>
        <v>OK</v>
      </c>
      <c r="AA54" s="6" t="str">
        <f t="shared" si="6"/>
        <v>OK</v>
      </c>
      <c r="AB54" s="7">
        <f t="shared" si="7"/>
        <v>0</v>
      </c>
    </row>
    <row r="55" spans="1:28" ht="24" customHeight="1" x14ac:dyDescent="0.2">
      <c r="A55" s="39" t="s">
        <v>516</v>
      </c>
      <c r="B55" s="39" t="s">
        <v>366</v>
      </c>
      <c r="C55" s="39" t="s">
        <v>14</v>
      </c>
      <c r="D55" s="39" t="s">
        <v>367</v>
      </c>
      <c r="E55" s="40" t="s">
        <v>36</v>
      </c>
      <c r="F55" s="41">
        <v>249.6</v>
      </c>
      <c r="G55" s="42">
        <v>1073.98</v>
      </c>
      <c r="H55" s="43" t="s">
        <v>501</v>
      </c>
      <c r="I55" s="42">
        <f>(TRUNC(G55 * K8,2) + G55)</f>
        <v>1311.43</v>
      </c>
      <c r="J55" s="42">
        <f t="shared" si="0"/>
        <v>327332.92</v>
      </c>
      <c r="K55" s="43">
        <f>J55 / K7</f>
        <v>7.8318705127362859E-2</v>
      </c>
      <c r="L55" s="39" t="s">
        <v>516</v>
      </c>
      <c r="M55" s="39" t="s">
        <v>366</v>
      </c>
      <c r="N55" s="39" t="s">
        <v>14</v>
      </c>
      <c r="O55" s="39" t="s">
        <v>367</v>
      </c>
      <c r="P55" s="40" t="s">
        <v>36</v>
      </c>
      <c r="Q55" s="41">
        <v>249.6</v>
      </c>
      <c r="R55" s="47"/>
      <c r="S55" s="43" t="s">
        <v>501</v>
      </c>
      <c r="T55" s="42">
        <f>(TRUNC(R55 * V8,2) + R55)</f>
        <v>0</v>
      </c>
      <c r="U55" s="42">
        <f t="shared" si="1"/>
        <v>0</v>
      </c>
      <c r="V55" s="43" t="e">
        <f>U55 / V7</f>
        <v>#DIV/0!</v>
      </c>
      <c r="W55" s="5" t="str">
        <f t="shared" si="2"/>
        <v>OK</v>
      </c>
      <c r="X55" s="6" t="str">
        <f t="shared" si="3"/>
        <v>OK</v>
      </c>
      <c r="Y55" s="6" t="str">
        <f t="shared" si="4"/>
        <v>OK</v>
      </c>
      <c r="Z55" s="6" t="str">
        <f t="shared" si="5"/>
        <v>OK</v>
      </c>
      <c r="AA55" s="6" t="str">
        <f t="shared" si="6"/>
        <v>OK</v>
      </c>
      <c r="AB55" s="7">
        <f t="shared" si="7"/>
        <v>0</v>
      </c>
    </row>
    <row r="56" spans="1:28" ht="39" customHeight="1" x14ac:dyDescent="0.2">
      <c r="A56" s="34" t="s">
        <v>41</v>
      </c>
      <c r="B56" s="34" t="s">
        <v>117</v>
      </c>
      <c r="C56" s="34"/>
      <c r="D56" s="34" t="s">
        <v>186</v>
      </c>
      <c r="E56" s="35"/>
      <c r="F56" s="36">
        <v>1</v>
      </c>
      <c r="G56" s="36" t="s">
        <v>501</v>
      </c>
      <c r="H56" s="37" t="s">
        <v>501</v>
      </c>
      <c r="I56" s="38">
        <f>J57 + J60</f>
        <v>9028.7900000000009</v>
      </c>
      <c r="J56" s="38">
        <f t="shared" si="0"/>
        <v>9028.7900000000009</v>
      </c>
      <c r="K56" s="37">
        <f>J56 / K7</f>
        <v>2.1602567247647518E-3</v>
      </c>
      <c r="L56" s="34" t="s">
        <v>41</v>
      </c>
      <c r="M56" s="34" t="s">
        <v>117</v>
      </c>
      <c r="N56" s="34"/>
      <c r="O56" s="34" t="s">
        <v>186</v>
      </c>
      <c r="P56" s="35"/>
      <c r="Q56" s="36">
        <v>1</v>
      </c>
      <c r="R56" s="46"/>
      <c r="S56" s="37" t="s">
        <v>501</v>
      </c>
      <c r="T56" s="38">
        <f>U57 + U60</f>
        <v>0</v>
      </c>
      <c r="U56" s="38">
        <f t="shared" si="1"/>
        <v>0</v>
      </c>
      <c r="V56" s="37" t="e">
        <f>U56 / V7</f>
        <v>#DIV/0!</v>
      </c>
      <c r="W56" s="5" t="str">
        <f t="shared" si="2"/>
        <v>OK</v>
      </c>
      <c r="X56" s="6" t="str">
        <f t="shared" si="3"/>
        <v>OK</v>
      </c>
      <c r="Y56" s="6" t="str">
        <f t="shared" si="4"/>
        <v>OK</v>
      </c>
      <c r="Z56" s="6" t="str">
        <f t="shared" si="5"/>
        <v>OK</v>
      </c>
      <c r="AA56" s="6" t="str">
        <f t="shared" si="6"/>
        <v>OK</v>
      </c>
      <c r="AB56" s="7">
        <f t="shared" si="7"/>
        <v>0</v>
      </c>
    </row>
    <row r="57" spans="1:28" ht="39" customHeight="1" x14ac:dyDescent="0.2">
      <c r="A57" s="34" t="s">
        <v>42</v>
      </c>
      <c r="B57" s="34" t="s">
        <v>117</v>
      </c>
      <c r="C57" s="34"/>
      <c r="D57" s="34" t="s">
        <v>187</v>
      </c>
      <c r="E57" s="35"/>
      <c r="F57" s="36">
        <v>1</v>
      </c>
      <c r="G57" s="36" t="s">
        <v>501</v>
      </c>
      <c r="H57" s="37" t="s">
        <v>501</v>
      </c>
      <c r="I57" s="38">
        <f>J58 + J59</f>
        <v>5537.3899999999994</v>
      </c>
      <c r="J57" s="38">
        <f t="shared" si="0"/>
        <v>5537.39</v>
      </c>
      <c r="K57" s="37">
        <f>J57 / K7</f>
        <v>1.3248933672336037E-3</v>
      </c>
      <c r="L57" s="34" t="s">
        <v>42</v>
      </c>
      <c r="M57" s="34" t="s">
        <v>117</v>
      </c>
      <c r="N57" s="34"/>
      <c r="O57" s="34" t="s">
        <v>187</v>
      </c>
      <c r="P57" s="35"/>
      <c r="Q57" s="36">
        <v>1</v>
      </c>
      <c r="R57" s="46"/>
      <c r="S57" s="37" t="s">
        <v>501</v>
      </c>
      <c r="T57" s="38">
        <f>U58 + U59</f>
        <v>0</v>
      </c>
      <c r="U57" s="38">
        <f t="shared" si="1"/>
        <v>0</v>
      </c>
      <c r="V57" s="37" t="e">
        <f>U57 / V7</f>
        <v>#DIV/0!</v>
      </c>
      <c r="W57" s="5" t="str">
        <f t="shared" si="2"/>
        <v>OK</v>
      </c>
      <c r="X57" s="6" t="str">
        <f t="shared" si="3"/>
        <v>OK</v>
      </c>
      <c r="Y57" s="6" t="str">
        <f t="shared" si="4"/>
        <v>OK</v>
      </c>
      <c r="Z57" s="6" t="str">
        <f t="shared" si="5"/>
        <v>OK</v>
      </c>
      <c r="AA57" s="6" t="str">
        <f t="shared" si="6"/>
        <v>OK</v>
      </c>
      <c r="AB57" s="7">
        <f t="shared" si="7"/>
        <v>0</v>
      </c>
    </row>
    <row r="58" spans="1:28" ht="65.099999999999994" customHeight="1" x14ac:dyDescent="0.2">
      <c r="A58" s="39" t="s">
        <v>43</v>
      </c>
      <c r="B58" s="39" t="s">
        <v>188</v>
      </c>
      <c r="C58" s="39" t="s">
        <v>14</v>
      </c>
      <c r="D58" s="39" t="s">
        <v>189</v>
      </c>
      <c r="E58" s="40" t="s">
        <v>26</v>
      </c>
      <c r="F58" s="41">
        <v>848.73</v>
      </c>
      <c r="G58" s="42">
        <v>3.82</v>
      </c>
      <c r="H58" s="43" t="s">
        <v>501</v>
      </c>
      <c r="I58" s="42">
        <f>(TRUNC(G58 * K8,2) + G58)</f>
        <v>4.66</v>
      </c>
      <c r="J58" s="42">
        <f t="shared" si="0"/>
        <v>3955.08</v>
      </c>
      <c r="K58" s="43">
        <f>J58 / K7</f>
        <v>9.4630489434160883E-4</v>
      </c>
      <c r="L58" s="39" t="s">
        <v>43</v>
      </c>
      <c r="M58" s="39" t="s">
        <v>188</v>
      </c>
      <c r="N58" s="39" t="s">
        <v>14</v>
      </c>
      <c r="O58" s="39" t="s">
        <v>189</v>
      </c>
      <c r="P58" s="40" t="s">
        <v>26</v>
      </c>
      <c r="Q58" s="41">
        <v>848.73</v>
      </c>
      <c r="R58" s="47"/>
      <c r="S58" s="43" t="s">
        <v>501</v>
      </c>
      <c r="T58" s="42">
        <f>(TRUNC(R58 * V8,2) + R58)</f>
        <v>0</v>
      </c>
      <c r="U58" s="42">
        <f t="shared" si="1"/>
        <v>0</v>
      </c>
      <c r="V58" s="43" t="e">
        <f>U58 / V7</f>
        <v>#DIV/0!</v>
      </c>
      <c r="W58" s="5" t="str">
        <f t="shared" si="2"/>
        <v>OK</v>
      </c>
      <c r="X58" s="6" t="str">
        <f t="shared" si="3"/>
        <v>OK</v>
      </c>
      <c r="Y58" s="6" t="str">
        <f t="shared" si="4"/>
        <v>OK</v>
      </c>
      <c r="Z58" s="6" t="str">
        <f t="shared" si="5"/>
        <v>OK</v>
      </c>
      <c r="AA58" s="6" t="str">
        <f t="shared" si="6"/>
        <v>OK</v>
      </c>
      <c r="AB58" s="7">
        <f t="shared" si="7"/>
        <v>0</v>
      </c>
    </row>
    <row r="59" spans="1:28" ht="39" customHeight="1" x14ac:dyDescent="0.2">
      <c r="A59" s="39" t="s">
        <v>44</v>
      </c>
      <c r="B59" s="39" t="s">
        <v>190</v>
      </c>
      <c r="C59" s="39" t="s">
        <v>14</v>
      </c>
      <c r="D59" s="39" t="s">
        <v>191</v>
      </c>
      <c r="E59" s="40" t="s">
        <v>26</v>
      </c>
      <c r="F59" s="41">
        <v>1296.98</v>
      </c>
      <c r="G59" s="42">
        <v>1</v>
      </c>
      <c r="H59" s="43" t="s">
        <v>501</v>
      </c>
      <c r="I59" s="42">
        <f>(TRUNC(G59 * K8,2) + G59)</f>
        <v>1.22</v>
      </c>
      <c r="J59" s="42">
        <f t="shared" si="0"/>
        <v>1582.31</v>
      </c>
      <c r="K59" s="43">
        <f>J59 / K7</f>
        <v>3.7858847289199484E-4</v>
      </c>
      <c r="L59" s="39" t="s">
        <v>44</v>
      </c>
      <c r="M59" s="39" t="s">
        <v>190</v>
      </c>
      <c r="N59" s="39" t="s">
        <v>14</v>
      </c>
      <c r="O59" s="39" t="s">
        <v>191</v>
      </c>
      <c r="P59" s="40" t="s">
        <v>26</v>
      </c>
      <c r="Q59" s="41">
        <v>1296.98</v>
      </c>
      <c r="R59" s="47"/>
      <c r="S59" s="43" t="s">
        <v>501</v>
      </c>
      <c r="T59" s="42">
        <f>(TRUNC(R59 * V8,2) + R59)</f>
        <v>0</v>
      </c>
      <c r="U59" s="42">
        <f t="shared" si="1"/>
        <v>0</v>
      </c>
      <c r="V59" s="43" t="e">
        <f>U59 / V7</f>
        <v>#DIV/0!</v>
      </c>
      <c r="W59" s="5" t="str">
        <f t="shared" si="2"/>
        <v>OK</v>
      </c>
      <c r="X59" s="6" t="str">
        <f t="shared" si="3"/>
        <v>OK</v>
      </c>
      <c r="Y59" s="6" t="str">
        <f t="shared" si="4"/>
        <v>OK</v>
      </c>
      <c r="Z59" s="6" t="str">
        <f t="shared" si="5"/>
        <v>OK</v>
      </c>
      <c r="AA59" s="6" t="str">
        <f t="shared" si="6"/>
        <v>OK</v>
      </c>
      <c r="AB59" s="7">
        <f t="shared" si="7"/>
        <v>0</v>
      </c>
    </row>
    <row r="60" spans="1:28" ht="39" customHeight="1" x14ac:dyDescent="0.2">
      <c r="A60" s="34" t="s">
        <v>192</v>
      </c>
      <c r="B60" s="34" t="s">
        <v>117</v>
      </c>
      <c r="C60" s="34"/>
      <c r="D60" s="34" t="s">
        <v>193</v>
      </c>
      <c r="E60" s="35"/>
      <c r="F60" s="36">
        <v>1</v>
      </c>
      <c r="G60" s="36" t="s">
        <v>501</v>
      </c>
      <c r="H60" s="37" t="s">
        <v>501</v>
      </c>
      <c r="I60" s="38">
        <f>J61 + J62</f>
        <v>3491.3999999999996</v>
      </c>
      <c r="J60" s="38">
        <f t="shared" si="0"/>
        <v>3491.4</v>
      </c>
      <c r="K60" s="37">
        <f>J60 / K7</f>
        <v>8.3536335753114812E-4</v>
      </c>
      <c r="L60" s="34" t="s">
        <v>192</v>
      </c>
      <c r="M60" s="34" t="s">
        <v>117</v>
      </c>
      <c r="N60" s="34"/>
      <c r="O60" s="34" t="s">
        <v>193</v>
      </c>
      <c r="P60" s="35"/>
      <c r="Q60" s="36">
        <v>1</v>
      </c>
      <c r="R60" s="46"/>
      <c r="S60" s="37" t="s">
        <v>501</v>
      </c>
      <c r="T60" s="38">
        <f>U61 + U62</f>
        <v>0</v>
      </c>
      <c r="U60" s="38">
        <f t="shared" si="1"/>
        <v>0</v>
      </c>
      <c r="V60" s="37" t="e">
        <f>U60 / V7</f>
        <v>#DIV/0!</v>
      </c>
      <c r="W60" s="5" t="str">
        <f t="shared" si="2"/>
        <v>OK</v>
      </c>
      <c r="X60" s="6" t="str">
        <f t="shared" si="3"/>
        <v>OK</v>
      </c>
      <c r="Y60" s="6" t="str">
        <f t="shared" si="4"/>
        <v>OK</v>
      </c>
      <c r="Z60" s="6" t="str">
        <f t="shared" si="5"/>
        <v>OK</v>
      </c>
      <c r="AA60" s="6" t="str">
        <f t="shared" si="6"/>
        <v>OK</v>
      </c>
      <c r="AB60" s="7">
        <f t="shared" si="7"/>
        <v>0</v>
      </c>
    </row>
    <row r="61" spans="1:28" ht="39" customHeight="1" x14ac:dyDescent="0.2">
      <c r="A61" s="39" t="s">
        <v>194</v>
      </c>
      <c r="B61" s="39" t="s">
        <v>195</v>
      </c>
      <c r="C61" s="39" t="s">
        <v>14</v>
      </c>
      <c r="D61" s="39" t="s">
        <v>196</v>
      </c>
      <c r="E61" s="40" t="s">
        <v>16</v>
      </c>
      <c r="F61" s="41">
        <v>11</v>
      </c>
      <c r="G61" s="42">
        <v>196.04</v>
      </c>
      <c r="H61" s="43" t="s">
        <v>501</v>
      </c>
      <c r="I61" s="42">
        <f>(TRUNC(G61 * K8,2) + G61)</f>
        <v>239.38</v>
      </c>
      <c r="J61" s="42">
        <f t="shared" si="0"/>
        <v>2633.18</v>
      </c>
      <c r="K61" s="43">
        <f>J61 / K7</f>
        <v>6.3002293801451236E-4</v>
      </c>
      <c r="L61" s="39" t="s">
        <v>194</v>
      </c>
      <c r="M61" s="39" t="s">
        <v>195</v>
      </c>
      <c r="N61" s="39" t="s">
        <v>14</v>
      </c>
      <c r="O61" s="39" t="s">
        <v>196</v>
      </c>
      <c r="P61" s="40" t="s">
        <v>16</v>
      </c>
      <c r="Q61" s="41">
        <v>11</v>
      </c>
      <c r="R61" s="47"/>
      <c r="S61" s="43" t="s">
        <v>501</v>
      </c>
      <c r="T61" s="42">
        <f>(TRUNC(R61 * V8,2) + R61)</f>
        <v>0</v>
      </c>
      <c r="U61" s="42">
        <f t="shared" si="1"/>
        <v>0</v>
      </c>
      <c r="V61" s="43" t="e">
        <f>U61 / V7</f>
        <v>#DIV/0!</v>
      </c>
      <c r="W61" s="5" t="str">
        <f t="shared" si="2"/>
        <v>OK</v>
      </c>
      <c r="X61" s="6" t="str">
        <f t="shared" si="3"/>
        <v>OK</v>
      </c>
      <c r="Y61" s="6" t="str">
        <f t="shared" si="4"/>
        <v>OK</v>
      </c>
      <c r="Z61" s="6" t="str">
        <f t="shared" si="5"/>
        <v>OK</v>
      </c>
      <c r="AA61" s="6" t="str">
        <f t="shared" si="6"/>
        <v>OK</v>
      </c>
      <c r="AB61" s="7">
        <f t="shared" si="7"/>
        <v>0</v>
      </c>
    </row>
    <row r="62" spans="1:28" ht="24" customHeight="1" x14ac:dyDescent="0.2">
      <c r="A62" s="39" t="s">
        <v>197</v>
      </c>
      <c r="B62" s="39" t="s">
        <v>198</v>
      </c>
      <c r="C62" s="39" t="s">
        <v>14</v>
      </c>
      <c r="D62" s="39" t="s">
        <v>199</v>
      </c>
      <c r="E62" s="40" t="s">
        <v>16</v>
      </c>
      <c r="F62" s="41">
        <v>11</v>
      </c>
      <c r="G62" s="42">
        <v>63.9</v>
      </c>
      <c r="H62" s="43" t="s">
        <v>501</v>
      </c>
      <c r="I62" s="42">
        <f>(TRUNC(G62 * K8,2) + G62)</f>
        <v>78.02</v>
      </c>
      <c r="J62" s="42">
        <f t="shared" si="0"/>
        <v>858.22</v>
      </c>
      <c r="K62" s="43">
        <f>J62 / K7</f>
        <v>2.0534041951663571E-4</v>
      </c>
      <c r="L62" s="39" t="s">
        <v>197</v>
      </c>
      <c r="M62" s="39" t="s">
        <v>198</v>
      </c>
      <c r="N62" s="39" t="s">
        <v>14</v>
      </c>
      <c r="O62" s="39" t="s">
        <v>199</v>
      </c>
      <c r="P62" s="40" t="s">
        <v>16</v>
      </c>
      <c r="Q62" s="41">
        <v>11</v>
      </c>
      <c r="R62" s="47"/>
      <c r="S62" s="43" t="s">
        <v>501</v>
      </c>
      <c r="T62" s="42">
        <f>(TRUNC(R62 * V8,2) + R62)</f>
        <v>0</v>
      </c>
      <c r="U62" s="42">
        <f t="shared" si="1"/>
        <v>0</v>
      </c>
      <c r="V62" s="43" t="e">
        <f>U62 / V7</f>
        <v>#DIV/0!</v>
      </c>
      <c r="W62" s="5" t="str">
        <f t="shared" si="2"/>
        <v>OK</v>
      </c>
      <c r="X62" s="6" t="str">
        <f t="shared" si="3"/>
        <v>OK</v>
      </c>
      <c r="Y62" s="6" t="str">
        <f t="shared" si="4"/>
        <v>OK</v>
      </c>
      <c r="Z62" s="6" t="str">
        <f t="shared" si="5"/>
        <v>OK</v>
      </c>
      <c r="AA62" s="6" t="str">
        <f t="shared" si="6"/>
        <v>OK</v>
      </c>
      <c r="AB62" s="7">
        <f t="shared" si="7"/>
        <v>0</v>
      </c>
    </row>
    <row r="63" spans="1:28" ht="51.95" customHeight="1" x14ac:dyDescent="0.2">
      <c r="A63" s="34" t="s">
        <v>48</v>
      </c>
      <c r="B63" s="34" t="s">
        <v>117</v>
      </c>
      <c r="C63" s="34"/>
      <c r="D63" s="34" t="s">
        <v>200</v>
      </c>
      <c r="E63" s="35"/>
      <c r="F63" s="36">
        <v>1</v>
      </c>
      <c r="G63" s="36" t="s">
        <v>501</v>
      </c>
      <c r="H63" s="37" t="s">
        <v>501</v>
      </c>
      <c r="I63" s="38">
        <f>J64</f>
        <v>73275.03</v>
      </c>
      <c r="J63" s="38">
        <f t="shared" si="0"/>
        <v>73275.03</v>
      </c>
      <c r="K63" s="37">
        <f>J63 / K7</f>
        <v>1.7532014402244257E-2</v>
      </c>
      <c r="L63" s="34" t="s">
        <v>48</v>
      </c>
      <c r="M63" s="34" t="s">
        <v>117</v>
      </c>
      <c r="N63" s="34"/>
      <c r="O63" s="34" t="s">
        <v>200</v>
      </c>
      <c r="P63" s="35"/>
      <c r="Q63" s="36">
        <v>1</v>
      </c>
      <c r="R63" s="46"/>
      <c r="S63" s="37" t="s">
        <v>501</v>
      </c>
      <c r="T63" s="38">
        <f>U64</f>
        <v>0</v>
      </c>
      <c r="U63" s="38">
        <f t="shared" si="1"/>
        <v>0</v>
      </c>
      <c r="V63" s="37" t="e">
        <f>U63 / V7</f>
        <v>#DIV/0!</v>
      </c>
      <c r="W63" s="5" t="str">
        <f t="shared" si="2"/>
        <v>OK</v>
      </c>
      <c r="X63" s="6" t="str">
        <f t="shared" si="3"/>
        <v>OK</v>
      </c>
      <c r="Y63" s="6" t="str">
        <f t="shared" si="4"/>
        <v>OK</v>
      </c>
      <c r="Z63" s="6" t="str">
        <f t="shared" si="5"/>
        <v>OK</v>
      </c>
      <c r="AA63" s="6" t="str">
        <f t="shared" si="6"/>
        <v>OK</v>
      </c>
      <c r="AB63" s="7">
        <f t="shared" si="7"/>
        <v>0</v>
      </c>
    </row>
    <row r="64" spans="1:28" ht="26.1" customHeight="1" x14ac:dyDescent="0.2">
      <c r="A64" s="34" t="s">
        <v>49</v>
      </c>
      <c r="B64" s="34" t="s">
        <v>117</v>
      </c>
      <c r="C64" s="34"/>
      <c r="D64" s="34" t="s">
        <v>200</v>
      </c>
      <c r="E64" s="35"/>
      <c r="F64" s="36">
        <v>1</v>
      </c>
      <c r="G64" s="36" t="s">
        <v>501</v>
      </c>
      <c r="H64" s="37" t="s">
        <v>501</v>
      </c>
      <c r="I64" s="38">
        <f>J65 + J66 + J67 + J68 + J69 + J70 + J71 + J72 + J73</f>
        <v>73275.03</v>
      </c>
      <c r="J64" s="38">
        <f t="shared" si="0"/>
        <v>73275.03</v>
      </c>
      <c r="K64" s="37">
        <f>J64 / K7</f>
        <v>1.7532014402244257E-2</v>
      </c>
      <c r="L64" s="34" t="s">
        <v>49</v>
      </c>
      <c r="M64" s="34" t="s">
        <v>117</v>
      </c>
      <c r="N64" s="34"/>
      <c r="O64" s="34" t="s">
        <v>200</v>
      </c>
      <c r="P64" s="35"/>
      <c r="Q64" s="36">
        <v>1</v>
      </c>
      <c r="R64" s="46"/>
      <c r="S64" s="37" t="s">
        <v>501</v>
      </c>
      <c r="T64" s="38">
        <f>U65 + U66 + U67 + U68 + U69 + U70 + U71 + U72 + U73</f>
        <v>0</v>
      </c>
      <c r="U64" s="38">
        <f t="shared" si="1"/>
        <v>0</v>
      </c>
      <c r="V64" s="37" t="e">
        <f>U64 / V7</f>
        <v>#DIV/0!</v>
      </c>
      <c r="W64" s="5" t="str">
        <f t="shared" si="2"/>
        <v>OK</v>
      </c>
      <c r="X64" s="6" t="str">
        <f t="shared" si="3"/>
        <v>OK</v>
      </c>
      <c r="Y64" s="6" t="str">
        <f t="shared" si="4"/>
        <v>OK</v>
      </c>
      <c r="Z64" s="6" t="str">
        <f t="shared" si="5"/>
        <v>OK</v>
      </c>
      <c r="AA64" s="6" t="str">
        <f t="shared" si="6"/>
        <v>OK</v>
      </c>
      <c r="AB64" s="7">
        <f t="shared" si="7"/>
        <v>0</v>
      </c>
    </row>
    <row r="65" spans="1:28" ht="26.1" customHeight="1" x14ac:dyDescent="0.2">
      <c r="A65" s="39" t="s">
        <v>50</v>
      </c>
      <c r="B65" s="39" t="s">
        <v>201</v>
      </c>
      <c r="C65" s="39" t="s">
        <v>14</v>
      </c>
      <c r="D65" s="39" t="s">
        <v>202</v>
      </c>
      <c r="E65" s="40" t="s">
        <v>15</v>
      </c>
      <c r="F65" s="41">
        <v>31.33</v>
      </c>
      <c r="G65" s="42">
        <v>4.95</v>
      </c>
      <c r="H65" s="43" t="s">
        <v>501</v>
      </c>
      <c r="I65" s="42">
        <f>(TRUNC(G65 * K8,2) + G65)</f>
        <v>6.04</v>
      </c>
      <c r="J65" s="42">
        <f t="shared" si="0"/>
        <v>189.23</v>
      </c>
      <c r="K65" s="43">
        <f>J65 / K7</f>
        <v>4.5275765637171091E-5</v>
      </c>
      <c r="L65" s="39" t="s">
        <v>50</v>
      </c>
      <c r="M65" s="39" t="s">
        <v>201</v>
      </c>
      <c r="N65" s="39" t="s">
        <v>14</v>
      </c>
      <c r="O65" s="39" t="s">
        <v>202</v>
      </c>
      <c r="P65" s="40" t="s">
        <v>15</v>
      </c>
      <c r="Q65" s="41">
        <v>31.33</v>
      </c>
      <c r="R65" s="47"/>
      <c r="S65" s="43" t="s">
        <v>501</v>
      </c>
      <c r="T65" s="42">
        <f>(TRUNC(R65 * V8,2) + R65)</f>
        <v>0</v>
      </c>
      <c r="U65" s="42">
        <f t="shared" si="1"/>
        <v>0</v>
      </c>
      <c r="V65" s="43" t="e">
        <f>U65 / V7</f>
        <v>#DIV/0!</v>
      </c>
      <c r="W65" s="5" t="str">
        <f t="shared" si="2"/>
        <v>OK</v>
      </c>
      <c r="X65" s="6" t="str">
        <f t="shared" si="3"/>
        <v>OK</v>
      </c>
      <c r="Y65" s="6" t="str">
        <f t="shared" si="4"/>
        <v>OK</v>
      </c>
      <c r="Z65" s="6" t="str">
        <f t="shared" si="5"/>
        <v>OK</v>
      </c>
      <c r="AA65" s="6" t="str">
        <f t="shared" si="6"/>
        <v>OK</v>
      </c>
      <c r="AB65" s="7">
        <f t="shared" si="7"/>
        <v>0</v>
      </c>
    </row>
    <row r="66" spans="1:28" ht="51.95" customHeight="1" x14ac:dyDescent="0.2">
      <c r="A66" s="39" t="s">
        <v>109</v>
      </c>
      <c r="B66" s="39" t="s">
        <v>203</v>
      </c>
      <c r="C66" s="39" t="s">
        <v>14</v>
      </c>
      <c r="D66" s="39" t="s">
        <v>204</v>
      </c>
      <c r="E66" s="40" t="s">
        <v>15</v>
      </c>
      <c r="F66" s="41">
        <v>98.95</v>
      </c>
      <c r="G66" s="42">
        <v>46.87</v>
      </c>
      <c r="H66" s="43" t="s">
        <v>501</v>
      </c>
      <c r="I66" s="42">
        <f>(TRUNC(G66 * K8,2) + G66)</f>
        <v>57.23</v>
      </c>
      <c r="J66" s="42">
        <f t="shared" si="0"/>
        <v>5662.9</v>
      </c>
      <c r="K66" s="43">
        <f>J66 / K7</f>
        <v>1.3549232850326911E-3</v>
      </c>
      <c r="L66" s="39" t="s">
        <v>109</v>
      </c>
      <c r="M66" s="39" t="s">
        <v>203</v>
      </c>
      <c r="N66" s="39" t="s">
        <v>14</v>
      </c>
      <c r="O66" s="39" t="s">
        <v>204</v>
      </c>
      <c r="P66" s="40" t="s">
        <v>15</v>
      </c>
      <c r="Q66" s="41">
        <v>98.95</v>
      </c>
      <c r="R66" s="47"/>
      <c r="S66" s="43" t="s">
        <v>501</v>
      </c>
      <c r="T66" s="42">
        <f>(TRUNC(R66 * V8,2) + R66)</f>
        <v>0</v>
      </c>
      <c r="U66" s="42">
        <f t="shared" si="1"/>
        <v>0</v>
      </c>
      <c r="V66" s="43" t="e">
        <f>U66 / V7</f>
        <v>#DIV/0!</v>
      </c>
      <c r="W66" s="5" t="str">
        <f t="shared" si="2"/>
        <v>OK</v>
      </c>
      <c r="X66" s="6" t="str">
        <f t="shared" si="3"/>
        <v>OK</v>
      </c>
      <c r="Y66" s="6" t="str">
        <f t="shared" si="4"/>
        <v>OK</v>
      </c>
      <c r="Z66" s="6" t="str">
        <f t="shared" si="5"/>
        <v>OK</v>
      </c>
      <c r="AA66" s="6" t="str">
        <f t="shared" si="6"/>
        <v>OK</v>
      </c>
      <c r="AB66" s="7">
        <f t="shared" si="7"/>
        <v>0</v>
      </c>
    </row>
    <row r="67" spans="1:28" ht="51.95" customHeight="1" x14ac:dyDescent="0.2">
      <c r="A67" s="39" t="s">
        <v>110</v>
      </c>
      <c r="B67" s="39" t="s">
        <v>205</v>
      </c>
      <c r="C67" s="39" t="s">
        <v>14</v>
      </c>
      <c r="D67" s="39" t="s">
        <v>206</v>
      </c>
      <c r="E67" s="40" t="s">
        <v>26</v>
      </c>
      <c r="F67" s="41">
        <v>325.3</v>
      </c>
      <c r="G67" s="42">
        <v>10.43</v>
      </c>
      <c r="H67" s="43" t="s">
        <v>501</v>
      </c>
      <c r="I67" s="42">
        <f>(TRUNC(G67 * K8,2) + G67)</f>
        <v>12.73</v>
      </c>
      <c r="J67" s="42">
        <f t="shared" si="0"/>
        <v>4141.0600000000004</v>
      </c>
      <c r="K67" s="43">
        <f>J67 / K7</f>
        <v>9.908030547453562E-4</v>
      </c>
      <c r="L67" s="39" t="s">
        <v>110</v>
      </c>
      <c r="M67" s="39" t="s">
        <v>205</v>
      </c>
      <c r="N67" s="39" t="s">
        <v>14</v>
      </c>
      <c r="O67" s="39" t="s">
        <v>206</v>
      </c>
      <c r="P67" s="40" t="s">
        <v>26</v>
      </c>
      <c r="Q67" s="41">
        <v>325.3</v>
      </c>
      <c r="R67" s="47"/>
      <c r="S67" s="43" t="s">
        <v>501</v>
      </c>
      <c r="T67" s="42">
        <f>(TRUNC(R67 * V8,2) + R67)</f>
        <v>0</v>
      </c>
      <c r="U67" s="42">
        <f t="shared" si="1"/>
        <v>0</v>
      </c>
      <c r="V67" s="43" t="e">
        <f>U67 / V7</f>
        <v>#DIV/0!</v>
      </c>
      <c r="W67" s="5" t="str">
        <f t="shared" si="2"/>
        <v>OK</v>
      </c>
      <c r="X67" s="6" t="str">
        <f t="shared" si="3"/>
        <v>OK</v>
      </c>
      <c r="Y67" s="6" t="str">
        <f t="shared" si="4"/>
        <v>OK</v>
      </c>
      <c r="Z67" s="6" t="str">
        <f t="shared" si="5"/>
        <v>OK</v>
      </c>
      <c r="AA67" s="6" t="str">
        <f t="shared" si="6"/>
        <v>OK</v>
      </c>
      <c r="AB67" s="7">
        <f t="shared" si="7"/>
        <v>0</v>
      </c>
    </row>
    <row r="68" spans="1:28" ht="65.099999999999994" customHeight="1" x14ac:dyDescent="0.2">
      <c r="A68" s="39" t="s">
        <v>111</v>
      </c>
      <c r="B68" s="39" t="s">
        <v>207</v>
      </c>
      <c r="C68" s="39" t="s">
        <v>14</v>
      </c>
      <c r="D68" s="39" t="s">
        <v>208</v>
      </c>
      <c r="E68" s="40" t="s">
        <v>37</v>
      </c>
      <c r="F68" s="41">
        <v>588.78</v>
      </c>
      <c r="G68" s="42">
        <v>58.59</v>
      </c>
      <c r="H68" s="43" t="s">
        <v>501</v>
      </c>
      <c r="I68" s="42">
        <f>(TRUNC(G68 * K8,2) + G68)</f>
        <v>71.540000000000006</v>
      </c>
      <c r="J68" s="42">
        <f t="shared" si="0"/>
        <v>42121.32</v>
      </c>
      <c r="K68" s="43">
        <f>J68 / K7</f>
        <v>1.0078079652530188E-2</v>
      </c>
      <c r="L68" s="39" t="s">
        <v>111</v>
      </c>
      <c r="M68" s="39" t="s">
        <v>207</v>
      </c>
      <c r="N68" s="39" t="s">
        <v>14</v>
      </c>
      <c r="O68" s="39" t="s">
        <v>208</v>
      </c>
      <c r="P68" s="40" t="s">
        <v>37</v>
      </c>
      <c r="Q68" s="41">
        <v>588.78</v>
      </c>
      <c r="R68" s="47"/>
      <c r="S68" s="43" t="s">
        <v>501</v>
      </c>
      <c r="T68" s="42">
        <f>(TRUNC(R68 * V8,2) + R68)</f>
        <v>0</v>
      </c>
      <c r="U68" s="42">
        <f t="shared" si="1"/>
        <v>0</v>
      </c>
      <c r="V68" s="43" t="e">
        <f>U68 / V7</f>
        <v>#DIV/0!</v>
      </c>
      <c r="W68" s="5" t="str">
        <f t="shared" si="2"/>
        <v>OK</v>
      </c>
      <c r="X68" s="6" t="str">
        <f t="shared" si="3"/>
        <v>OK</v>
      </c>
      <c r="Y68" s="6" t="str">
        <f t="shared" si="4"/>
        <v>OK</v>
      </c>
      <c r="Z68" s="6" t="str">
        <f t="shared" si="5"/>
        <v>OK</v>
      </c>
      <c r="AA68" s="6" t="str">
        <f t="shared" si="6"/>
        <v>OK</v>
      </c>
      <c r="AB68" s="7">
        <f t="shared" si="7"/>
        <v>0</v>
      </c>
    </row>
    <row r="69" spans="1:28" ht="26.1" customHeight="1" x14ac:dyDescent="0.2">
      <c r="A69" s="39" t="s">
        <v>112</v>
      </c>
      <c r="B69" s="39" t="s">
        <v>209</v>
      </c>
      <c r="C69" s="39" t="s">
        <v>17</v>
      </c>
      <c r="D69" s="39" t="s">
        <v>210</v>
      </c>
      <c r="E69" s="40" t="s">
        <v>36</v>
      </c>
      <c r="F69" s="41">
        <v>32.71</v>
      </c>
      <c r="G69" s="42">
        <v>118.78</v>
      </c>
      <c r="H69" s="43" t="s">
        <v>501</v>
      </c>
      <c r="I69" s="42">
        <f>(TRUNC(G69 * K8,2) + G69)</f>
        <v>145.04</v>
      </c>
      <c r="J69" s="42">
        <f t="shared" si="0"/>
        <v>4744.25</v>
      </c>
      <c r="K69" s="43">
        <f>J69 / K7</f>
        <v>1.1351241934373457E-3</v>
      </c>
      <c r="L69" s="39" t="s">
        <v>112</v>
      </c>
      <c r="M69" s="39" t="s">
        <v>209</v>
      </c>
      <c r="N69" s="39" t="s">
        <v>17</v>
      </c>
      <c r="O69" s="39" t="s">
        <v>210</v>
      </c>
      <c r="P69" s="40" t="s">
        <v>36</v>
      </c>
      <c r="Q69" s="41">
        <v>32.71</v>
      </c>
      <c r="R69" s="47"/>
      <c r="S69" s="43" t="s">
        <v>501</v>
      </c>
      <c r="T69" s="42">
        <f>(TRUNC(R69 * V8,2) + R69)</f>
        <v>0</v>
      </c>
      <c r="U69" s="42">
        <f t="shared" si="1"/>
        <v>0</v>
      </c>
      <c r="V69" s="43" t="e">
        <f>U69 / V7</f>
        <v>#DIV/0!</v>
      </c>
      <c r="W69" s="5" t="str">
        <f t="shared" si="2"/>
        <v>OK</v>
      </c>
      <c r="X69" s="6" t="str">
        <f t="shared" si="3"/>
        <v>OK</v>
      </c>
      <c r="Y69" s="6" t="str">
        <f t="shared" si="4"/>
        <v>OK</v>
      </c>
      <c r="Z69" s="6" t="str">
        <f t="shared" si="5"/>
        <v>OK</v>
      </c>
      <c r="AA69" s="6" t="str">
        <f t="shared" si="6"/>
        <v>OK</v>
      </c>
      <c r="AB69" s="7">
        <f t="shared" si="7"/>
        <v>0</v>
      </c>
    </row>
    <row r="70" spans="1:28" ht="24" customHeight="1" x14ac:dyDescent="0.2">
      <c r="A70" s="39" t="s">
        <v>113</v>
      </c>
      <c r="B70" s="39" t="s">
        <v>211</v>
      </c>
      <c r="C70" s="39" t="s">
        <v>14</v>
      </c>
      <c r="D70" s="39" t="s">
        <v>212</v>
      </c>
      <c r="E70" s="40" t="s">
        <v>15</v>
      </c>
      <c r="F70" s="41">
        <v>128.12</v>
      </c>
      <c r="G70" s="42">
        <v>76.34</v>
      </c>
      <c r="H70" s="43" t="s">
        <v>501</v>
      </c>
      <c r="I70" s="42">
        <f>(TRUNC(G70 * K8,2) + G70)</f>
        <v>93.210000000000008</v>
      </c>
      <c r="J70" s="42">
        <f t="shared" si="0"/>
        <v>11942.06</v>
      </c>
      <c r="K70" s="43">
        <f>J70 / K7</f>
        <v>2.85729487811148E-3</v>
      </c>
      <c r="L70" s="39" t="s">
        <v>113</v>
      </c>
      <c r="M70" s="39" t="s">
        <v>211</v>
      </c>
      <c r="N70" s="39" t="s">
        <v>14</v>
      </c>
      <c r="O70" s="39" t="s">
        <v>212</v>
      </c>
      <c r="P70" s="40" t="s">
        <v>15</v>
      </c>
      <c r="Q70" s="41">
        <v>128.12</v>
      </c>
      <c r="R70" s="47"/>
      <c r="S70" s="43" t="s">
        <v>501</v>
      </c>
      <c r="T70" s="42">
        <f>(TRUNC(R70 * V8,2) + R70)</f>
        <v>0</v>
      </c>
      <c r="U70" s="42">
        <f t="shared" si="1"/>
        <v>0</v>
      </c>
      <c r="V70" s="43" t="e">
        <f>U70 / V7</f>
        <v>#DIV/0!</v>
      </c>
      <c r="W70" s="5" t="str">
        <f t="shared" si="2"/>
        <v>OK</v>
      </c>
      <c r="X70" s="6" t="str">
        <f t="shared" si="3"/>
        <v>OK</v>
      </c>
      <c r="Y70" s="6" t="str">
        <f t="shared" si="4"/>
        <v>OK</v>
      </c>
      <c r="Z70" s="6" t="str">
        <f t="shared" si="5"/>
        <v>OK</v>
      </c>
      <c r="AA70" s="6" t="str">
        <f t="shared" si="6"/>
        <v>OK</v>
      </c>
      <c r="AB70" s="7">
        <f t="shared" si="7"/>
        <v>0</v>
      </c>
    </row>
    <row r="71" spans="1:28" ht="26.1" customHeight="1" x14ac:dyDescent="0.2">
      <c r="A71" s="39" t="s">
        <v>114</v>
      </c>
      <c r="B71" s="39" t="s">
        <v>213</v>
      </c>
      <c r="C71" s="39" t="s">
        <v>14</v>
      </c>
      <c r="D71" s="39" t="s">
        <v>214</v>
      </c>
      <c r="E71" s="40" t="s">
        <v>26</v>
      </c>
      <c r="F71" s="41">
        <v>39</v>
      </c>
      <c r="G71" s="42">
        <v>67.92</v>
      </c>
      <c r="H71" s="43" t="s">
        <v>501</v>
      </c>
      <c r="I71" s="42">
        <f>(TRUNC(G71 * K8,2) + G71)</f>
        <v>82.93</v>
      </c>
      <c r="J71" s="42">
        <f t="shared" si="0"/>
        <v>3234.27</v>
      </c>
      <c r="K71" s="43">
        <f>J71 / K7</f>
        <v>7.738416240941359E-4</v>
      </c>
      <c r="L71" s="39" t="s">
        <v>114</v>
      </c>
      <c r="M71" s="39" t="s">
        <v>213</v>
      </c>
      <c r="N71" s="39" t="s">
        <v>14</v>
      </c>
      <c r="O71" s="39" t="s">
        <v>214</v>
      </c>
      <c r="P71" s="40" t="s">
        <v>26</v>
      </c>
      <c r="Q71" s="41">
        <v>39</v>
      </c>
      <c r="R71" s="47"/>
      <c r="S71" s="43" t="s">
        <v>501</v>
      </c>
      <c r="T71" s="42">
        <f>(TRUNC(R71 * V8,2) + R71)</f>
        <v>0</v>
      </c>
      <c r="U71" s="42">
        <f t="shared" si="1"/>
        <v>0</v>
      </c>
      <c r="V71" s="43" t="e">
        <f>U71 / V7</f>
        <v>#DIV/0!</v>
      </c>
      <c r="W71" s="5" t="str">
        <f t="shared" si="2"/>
        <v>OK</v>
      </c>
      <c r="X71" s="6" t="str">
        <f t="shared" si="3"/>
        <v>OK</v>
      </c>
      <c r="Y71" s="6" t="str">
        <f t="shared" si="4"/>
        <v>OK</v>
      </c>
      <c r="Z71" s="6" t="str">
        <f t="shared" si="5"/>
        <v>OK</v>
      </c>
      <c r="AA71" s="6" t="str">
        <f t="shared" si="6"/>
        <v>OK</v>
      </c>
      <c r="AB71" s="7">
        <f t="shared" si="7"/>
        <v>0</v>
      </c>
    </row>
    <row r="72" spans="1:28" ht="39" customHeight="1" x14ac:dyDescent="0.2">
      <c r="A72" s="39" t="s">
        <v>115</v>
      </c>
      <c r="B72" s="39" t="s">
        <v>215</v>
      </c>
      <c r="C72" s="39" t="s">
        <v>14</v>
      </c>
      <c r="D72" s="39" t="s">
        <v>216</v>
      </c>
      <c r="E72" s="40" t="s">
        <v>16</v>
      </c>
      <c r="F72" s="41">
        <v>1</v>
      </c>
      <c r="G72" s="42">
        <v>615.38</v>
      </c>
      <c r="H72" s="43" t="s">
        <v>501</v>
      </c>
      <c r="I72" s="42">
        <f>(TRUNC(G72 * K8,2) + G72)</f>
        <v>751.44</v>
      </c>
      <c r="J72" s="42">
        <f t="shared" si="0"/>
        <v>751.44</v>
      </c>
      <c r="K72" s="43">
        <f>J72 / K7</f>
        <v>1.797919004935573E-4</v>
      </c>
      <c r="L72" s="39" t="s">
        <v>115</v>
      </c>
      <c r="M72" s="39" t="s">
        <v>215</v>
      </c>
      <c r="N72" s="39" t="s">
        <v>14</v>
      </c>
      <c r="O72" s="39" t="s">
        <v>216</v>
      </c>
      <c r="P72" s="40" t="s">
        <v>16</v>
      </c>
      <c r="Q72" s="41">
        <v>1</v>
      </c>
      <c r="R72" s="47"/>
      <c r="S72" s="43" t="s">
        <v>501</v>
      </c>
      <c r="T72" s="42">
        <f>(TRUNC(R72 * V8,2) + R72)</f>
        <v>0</v>
      </c>
      <c r="U72" s="42">
        <f t="shared" si="1"/>
        <v>0</v>
      </c>
      <c r="V72" s="43" t="e">
        <f>U72 / V7</f>
        <v>#DIV/0!</v>
      </c>
      <c r="W72" s="5" t="str">
        <f t="shared" si="2"/>
        <v>OK</v>
      </c>
      <c r="X72" s="6" t="str">
        <f t="shared" si="3"/>
        <v>OK</v>
      </c>
      <c r="Y72" s="6" t="str">
        <f t="shared" si="4"/>
        <v>OK</v>
      </c>
      <c r="Z72" s="6" t="str">
        <f t="shared" si="5"/>
        <v>OK</v>
      </c>
      <c r="AA72" s="6" t="str">
        <f t="shared" si="6"/>
        <v>OK</v>
      </c>
      <c r="AB72" s="7">
        <f t="shared" si="7"/>
        <v>0</v>
      </c>
    </row>
    <row r="73" spans="1:28" ht="26.1" customHeight="1" x14ac:dyDescent="0.2">
      <c r="A73" s="39" t="s">
        <v>116</v>
      </c>
      <c r="B73" s="39" t="s">
        <v>217</v>
      </c>
      <c r="C73" s="39" t="s">
        <v>14</v>
      </c>
      <c r="D73" s="39" t="s">
        <v>218</v>
      </c>
      <c r="E73" s="40" t="s">
        <v>16</v>
      </c>
      <c r="F73" s="41">
        <v>1</v>
      </c>
      <c r="G73" s="42">
        <v>400.05</v>
      </c>
      <c r="H73" s="43" t="s">
        <v>501</v>
      </c>
      <c r="I73" s="42">
        <f>(TRUNC(G73 * K8,2) + G73)</f>
        <v>488.5</v>
      </c>
      <c r="J73" s="42">
        <f t="shared" si="0"/>
        <v>488.5</v>
      </c>
      <c r="K73" s="43">
        <f>J73 / K7</f>
        <v>1.1688004816233197E-4</v>
      </c>
      <c r="L73" s="39" t="s">
        <v>116</v>
      </c>
      <c r="M73" s="39" t="s">
        <v>217</v>
      </c>
      <c r="N73" s="39" t="s">
        <v>14</v>
      </c>
      <c r="O73" s="39" t="s">
        <v>218</v>
      </c>
      <c r="P73" s="40" t="s">
        <v>16</v>
      </c>
      <c r="Q73" s="41">
        <v>1</v>
      </c>
      <c r="R73" s="47"/>
      <c r="S73" s="43" t="s">
        <v>501</v>
      </c>
      <c r="T73" s="42">
        <f>(TRUNC(R73 * V8,2) + R73)</f>
        <v>0</v>
      </c>
      <c r="U73" s="42">
        <f t="shared" si="1"/>
        <v>0</v>
      </c>
      <c r="V73" s="43" t="e">
        <f>U73 / V7</f>
        <v>#DIV/0!</v>
      </c>
      <c r="W73" s="5" t="str">
        <f t="shared" si="2"/>
        <v>OK</v>
      </c>
      <c r="X73" s="6" t="str">
        <f t="shared" si="3"/>
        <v>OK</v>
      </c>
      <c r="Y73" s="6" t="str">
        <f t="shared" si="4"/>
        <v>OK</v>
      </c>
      <c r="Z73" s="6" t="str">
        <f t="shared" si="5"/>
        <v>OK</v>
      </c>
      <c r="AA73" s="6" t="str">
        <f t="shared" si="6"/>
        <v>OK</v>
      </c>
      <c r="AB73" s="7">
        <f t="shared" si="7"/>
        <v>0</v>
      </c>
    </row>
    <row r="74" spans="1:28" ht="24" customHeight="1" x14ac:dyDescent="0.2">
      <c r="A74" s="34" t="s">
        <v>51</v>
      </c>
      <c r="B74" s="34" t="s">
        <v>117</v>
      </c>
      <c r="C74" s="34"/>
      <c r="D74" s="34" t="s">
        <v>219</v>
      </c>
      <c r="E74" s="35"/>
      <c r="F74" s="36">
        <v>1</v>
      </c>
      <c r="G74" s="36" t="s">
        <v>501</v>
      </c>
      <c r="H74" s="37" t="s">
        <v>501</v>
      </c>
      <c r="I74" s="38">
        <f>J75 + J79 + J81</f>
        <v>166503.73000000001</v>
      </c>
      <c r="J74" s="38">
        <f t="shared" ref="J74:J137" si="8">TRUNC(F74 * I74,2)</f>
        <v>166503.73000000001</v>
      </c>
      <c r="K74" s="37">
        <f>J74 / K7</f>
        <v>3.9838206717723479E-2</v>
      </c>
      <c r="L74" s="34" t="s">
        <v>51</v>
      </c>
      <c r="M74" s="34" t="s">
        <v>117</v>
      </c>
      <c r="N74" s="34"/>
      <c r="O74" s="34" t="s">
        <v>219</v>
      </c>
      <c r="P74" s="35"/>
      <c r="Q74" s="36">
        <v>1</v>
      </c>
      <c r="R74" s="46"/>
      <c r="S74" s="37" t="s">
        <v>501</v>
      </c>
      <c r="T74" s="38">
        <f>U75 + U79 + U81</f>
        <v>0</v>
      </c>
      <c r="U74" s="38">
        <f t="shared" ref="U74:U137" si="9">TRUNC(Q74 * T74,2)</f>
        <v>0</v>
      </c>
      <c r="V74" s="37" t="e">
        <f>U74 / V7</f>
        <v>#DIV/0!</v>
      </c>
      <c r="W74" s="5" t="str">
        <f t="shared" ref="W74:W96" si="10">IF(D74=O74,"OK","ERRO")</f>
        <v>OK</v>
      </c>
      <c r="X74" s="6" t="str">
        <f t="shared" ref="X74:X96" si="11">IF(E74=P74,"OK","ERRO")</f>
        <v>OK</v>
      </c>
      <c r="Y74" s="6" t="str">
        <f t="shared" ref="Y74:Y96" si="12">IF(F74=Q74,"OK","ERRO")</f>
        <v>OK</v>
      </c>
      <c r="Z74" s="6" t="str">
        <f t="shared" si="5"/>
        <v>OK</v>
      </c>
      <c r="AA74" s="6" t="str">
        <f t="shared" ref="AA74:AA96" si="13">IF(S74&lt;=H74,"OK","ERRO")</f>
        <v>OK</v>
      </c>
      <c r="AB74" s="7">
        <f t="shared" si="7"/>
        <v>0</v>
      </c>
    </row>
    <row r="75" spans="1:28" ht="39" customHeight="1" x14ac:dyDescent="0.2">
      <c r="A75" s="34" t="s">
        <v>220</v>
      </c>
      <c r="B75" s="34" t="s">
        <v>117</v>
      </c>
      <c r="C75" s="34"/>
      <c r="D75" s="34" t="s">
        <v>221</v>
      </c>
      <c r="E75" s="35"/>
      <c r="F75" s="36">
        <v>1</v>
      </c>
      <c r="G75" s="36" t="s">
        <v>501</v>
      </c>
      <c r="H75" s="37" t="s">
        <v>501</v>
      </c>
      <c r="I75" s="38">
        <f>J76 + J77 + J78</f>
        <v>65409.549999999996</v>
      </c>
      <c r="J75" s="38">
        <f t="shared" si="8"/>
        <v>65409.55</v>
      </c>
      <c r="K75" s="37">
        <f>J75 / K7</f>
        <v>1.5650094891047003E-2</v>
      </c>
      <c r="L75" s="34" t="s">
        <v>220</v>
      </c>
      <c r="M75" s="34" t="s">
        <v>117</v>
      </c>
      <c r="N75" s="34"/>
      <c r="O75" s="34" t="s">
        <v>221</v>
      </c>
      <c r="P75" s="35"/>
      <c r="Q75" s="36">
        <v>1</v>
      </c>
      <c r="R75" s="46"/>
      <c r="S75" s="37" t="s">
        <v>501</v>
      </c>
      <c r="T75" s="38">
        <f>U76 + U77 + U78</f>
        <v>0</v>
      </c>
      <c r="U75" s="38">
        <f t="shared" si="9"/>
        <v>0</v>
      </c>
      <c r="V75" s="37" t="e">
        <f>U75 / V7</f>
        <v>#DIV/0!</v>
      </c>
      <c r="W75" s="5" t="str">
        <f t="shared" si="10"/>
        <v>OK</v>
      </c>
      <c r="X75" s="6" t="str">
        <f t="shared" si="11"/>
        <v>OK</v>
      </c>
      <c r="Y75" s="6" t="str">
        <f t="shared" si="12"/>
        <v>OK</v>
      </c>
      <c r="Z75" s="6" t="str">
        <f t="shared" ref="Z75:Z138" si="14">IF(I75&gt;=T75,"OK","ERRO")</f>
        <v>OK</v>
      </c>
      <c r="AA75" s="6" t="str">
        <f t="shared" si="13"/>
        <v>OK</v>
      </c>
      <c r="AB75" s="7">
        <f t="shared" ref="AB75:AB138" si="15">IFERROR(U75/J75,"-")</f>
        <v>0</v>
      </c>
    </row>
    <row r="76" spans="1:28" ht="26.1" customHeight="1" x14ac:dyDescent="0.2">
      <c r="A76" s="39" t="s">
        <v>52</v>
      </c>
      <c r="B76" s="39" t="s">
        <v>45</v>
      </c>
      <c r="C76" s="39" t="s">
        <v>14</v>
      </c>
      <c r="D76" s="39" t="s">
        <v>46</v>
      </c>
      <c r="E76" s="40" t="s">
        <v>47</v>
      </c>
      <c r="F76" s="41">
        <v>1701.01</v>
      </c>
      <c r="G76" s="42">
        <v>16.5</v>
      </c>
      <c r="H76" s="43" t="s">
        <v>501</v>
      </c>
      <c r="I76" s="42">
        <f>(TRUNC(G76 * K8,2) + G76)</f>
        <v>20.14</v>
      </c>
      <c r="J76" s="42">
        <f t="shared" si="8"/>
        <v>34258.339999999997</v>
      </c>
      <c r="K76" s="43">
        <f>J76 / K7</f>
        <v>8.1967582992047965E-3</v>
      </c>
      <c r="L76" s="39" t="s">
        <v>52</v>
      </c>
      <c r="M76" s="39" t="s">
        <v>45</v>
      </c>
      <c r="N76" s="39" t="s">
        <v>14</v>
      </c>
      <c r="O76" s="39" t="s">
        <v>46</v>
      </c>
      <c r="P76" s="40" t="s">
        <v>47</v>
      </c>
      <c r="Q76" s="41">
        <v>1701.01</v>
      </c>
      <c r="R76" s="47"/>
      <c r="S76" s="43" t="s">
        <v>501</v>
      </c>
      <c r="T76" s="42">
        <f>(TRUNC(R76 * V8,2) + R76)</f>
        <v>0</v>
      </c>
      <c r="U76" s="42">
        <f t="shared" si="9"/>
        <v>0</v>
      </c>
      <c r="V76" s="43" t="e">
        <f>U76 / V7</f>
        <v>#DIV/0!</v>
      </c>
      <c r="W76" s="5" t="str">
        <f t="shared" si="10"/>
        <v>OK</v>
      </c>
      <c r="X76" s="6" t="str">
        <f t="shared" si="11"/>
        <v>OK</v>
      </c>
      <c r="Y76" s="6" t="str">
        <f t="shared" si="12"/>
        <v>OK</v>
      </c>
      <c r="Z76" s="6" t="str">
        <f t="shared" si="14"/>
        <v>OK</v>
      </c>
      <c r="AA76" s="6" t="str">
        <f t="shared" si="13"/>
        <v>OK</v>
      </c>
      <c r="AB76" s="7">
        <f t="shared" si="15"/>
        <v>0</v>
      </c>
    </row>
    <row r="77" spans="1:28" ht="26.1" customHeight="1" x14ac:dyDescent="0.2">
      <c r="A77" s="39" t="s">
        <v>53</v>
      </c>
      <c r="B77" s="39" t="s">
        <v>222</v>
      </c>
      <c r="C77" s="39" t="s">
        <v>17</v>
      </c>
      <c r="D77" s="39" t="s">
        <v>223</v>
      </c>
      <c r="E77" s="40" t="s">
        <v>26</v>
      </c>
      <c r="F77" s="41">
        <v>1134.01</v>
      </c>
      <c r="G77" s="42">
        <v>19.309999999999999</v>
      </c>
      <c r="H77" s="43" t="s">
        <v>501</v>
      </c>
      <c r="I77" s="42">
        <f>(TRUNC(G77 * K8,2) + G77)</f>
        <v>23.57</v>
      </c>
      <c r="J77" s="42">
        <f t="shared" si="8"/>
        <v>26728.61</v>
      </c>
      <c r="K77" s="43">
        <f>J77 / K7</f>
        <v>6.395171390198952E-3</v>
      </c>
      <c r="L77" s="39" t="s">
        <v>53</v>
      </c>
      <c r="M77" s="39" t="s">
        <v>222</v>
      </c>
      <c r="N77" s="39" t="s">
        <v>17</v>
      </c>
      <c r="O77" s="39" t="s">
        <v>223</v>
      </c>
      <c r="P77" s="40" t="s">
        <v>26</v>
      </c>
      <c r="Q77" s="41">
        <v>1134.01</v>
      </c>
      <c r="R77" s="47"/>
      <c r="S77" s="43" t="s">
        <v>501</v>
      </c>
      <c r="T77" s="42">
        <f>(TRUNC(R77 * V8,2) + R77)</f>
        <v>0</v>
      </c>
      <c r="U77" s="42">
        <f t="shared" si="9"/>
        <v>0</v>
      </c>
      <c r="V77" s="43" t="e">
        <f>U77 / V7</f>
        <v>#DIV/0!</v>
      </c>
      <c r="W77" s="5" t="str">
        <f t="shared" si="10"/>
        <v>OK</v>
      </c>
      <c r="X77" s="6" t="str">
        <f t="shared" si="11"/>
        <v>OK</v>
      </c>
      <c r="Y77" s="6" t="str">
        <f t="shared" si="12"/>
        <v>OK</v>
      </c>
      <c r="Z77" s="6" t="str">
        <f t="shared" si="14"/>
        <v>OK</v>
      </c>
      <c r="AA77" s="6" t="str">
        <f t="shared" si="13"/>
        <v>OK</v>
      </c>
      <c r="AB77" s="7">
        <f t="shared" si="15"/>
        <v>0</v>
      </c>
    </row>
    <row r="78" spans="1:28" ht="26.1" customHeight="1" x14ac:dyDescent="0.2">
      <c r="A78" s="39" t="s">
        <v>54</v>
      </c>
      <c r="B78" s="39" t="s">
        <v>105</v>
      </c>
      <c r="C78" s="39" t="s">
        <v>17</v>
      </c>
      <c r="D78" s="39" t="s">
        <v>106</v>
      </c>
      <c r="E78" s="40" t="s">
        <v>26</v>
      </c>
      <c r="F78" s="41">
        <v>567</v>
      </c>
      <c r="G78" s="42">
        <v>6.39</v>
      </c>
      <c r="H78" s="43" t="s">
        <v>501</v>
      </c>
      <c r="I78" s="42">
        <f>(TRUNC(G78 * K8,2) + G78)</f>
        <v>7.8</v>
      </c>
      <c r="J78" s="42">
        <f t="shared" si="8"/>
        <v>4422.6000000000004</v>
      </c>
      <c r="K78" s="43">
        <f>J78 / K7</f>
        <v>1.0581652016432535E-3</v>
      </c>
      <c r="L78" s="39" t="s">
        <v>54</v>
      </c>
      <c r="M78" s="39" t="s">
        <v>105</v>
      </c>
      <c r="N78" s="39" t="s">
        <v>17</v>
      </c>
      <c r="O78" s="39" t="s">
        <v>106</v>
      </c>
      <c r="P78" s="40" t="s">
        <v>26</v>
      </c>
      <c r="Q78" s="41">
        <v>567</v>
      </c>
      <c r="R78" s="47"/>
      <c r="S78" s="43" t="s">
        <v>501</v>
      </c>
      <c r="T78" s="42">
        <f>(TRUNC(R78 * V8,2) + R78)</f>
        <v>0</v>
      </c>
      <c r="U78" s="42">
        <f t="shared" si="9"/>
        <v>0</v>
      </c>
      <c r="V78" s="43" t="e">
        <f>U78 / V7</f>
        <v>#DIV/0!</v>
      </c>
      <c r="W78" s="5" t="str">
        <f t="shared" si="10"/>
        <v>OK</v>
      </c>
      <c r="X78" s="6" t="str">
        <f t="shared" si="11"/>
        <v>OK</v>
      </c>
      <c r="Y78" s="6" t="str">
        <f t="shared" si="12"/>
        <v>OK</v>
      </c>
      <c r="Z78" s="6" t="str">
        <f t="shared" si="14"/>
        <v>OK</v>
      </c>
      <c r="AA78" s="6" t="str">
        <f t="shared" si="13"/>
        <v>OK</v>
      </c>
      <c r="AB78" s="7">
        <f t="shared" si="15"/>
        <v>0</v>
      </c>
    </row>
    <row r="79" spans="1:28" ht="26.1" customHeight="1" x14ac:dyDescent="0.2">
      <c r="A79" s="34" t="s">
        <v>224</v>
      </c>
      <c r="B79" s="34" t="s">
        <v>117</v>
      </c>
      <c r="C79" s="34"/>
      <c r="D79" s="34" t="s">
        <v>225</v>
      </c>
      <c r="E79" s="35"/>
      <c r="F79" s="36">
        <v>1</v>
      </c>
      <c r="G79" s="36" t="s">
        <v>501</v>
      </c>
      <c r="H79" s="37" t="s">
        <v>501</v>
      </c>
      <c r="I79" s="38">
        <f>J80</f>
        <v>61055</v>
      </c>
      <c r="J79" s="38">
        <f t="shared" si="8"/>
        <v>61055</v>
      </c>
      <c r="K79" s="37">
        <f>J79 / K7</f>
        <v>1.4608211546675902E-2</v>
      </c>
      <c r="L79" s="34" t="s">
        <v>224</v>
      </c>
      <c r="M79" s="34" t="s">
        <v>117</v>
      </c>
      <c r="N79" s="34"/>
      <c r="O79" s="34" t="s">
        <v>225</v>
      </c>
      <c r="P79" s="35"/>
      <c r="Q79" s="36">
        <v>1</v>
      </c>
      <c r="R79" s="46"/>
      <c r="S79" s="37" t="s">
        <v>501</v>
      </c>
      <c r="T79" s="38">
        <f>U80</f>
        <v>0</v>
      </c>
      <c r="U79" s="38">
        <f t="shared" si="9"/>
        <v>0</v>
      </c>
      <c r="V79" s="37" t="e">
        <f>U79 / V7</f>
        <v>#DIV/0!</v>
      </c>
      <c r="W79" s="5" t="str">
        <f t="shared" si="10"/>
        <v>OK</v>
      </c>
      <c r="X79" s="6" t="str">
        <f t="shared" si="11"/>
        <v>OK</v>
      </c>
      <c r="Y79" s="6" t="str">
        <f t="shared" si="12"/>
        <v>OK</v>
      </c>
      <c r="Z79" s="6" t="str">
        <f t="shared" si="14"/>
        <v>OK</v>
      </c>
      <c r="AA79" s="6" t="str">
        <f t="shared" si="13"/>
        <v>OK</v>
      </c>
      <c r="AB79" s="7">
        <f t="shared" si="15"/>
        <v>0</v>
      </c>
    </row>
    <row r="80" spans="1:28" ht="26.1" customHeight="1" x14ac:dyDescent="0.2">
      <c r="A80" s="39" t="s">
        <v>226</v>
      </c>
      <c r="B80" s="39" t="s">
        <v>227</v>
      </c>
      <c r="C80" s="39" t="s">
        <v>14</v>
      </c>
      <c r="D80" s="39" t="s">
        <v>225</v>
      </c>
      <c r="E80" s="40" t="s">
        <v>16</v>
      </c>
      <c r="F80" s="41">
        <v>2</v>
      </c>
      <c r="G80" s="42">
        <v>25000</v>
      </c>
      <c r="H80" s="43" t="s">
        <v>501</v>
      </c>
      <c r="I80" s="42">
        <f>(TRUNC(G80 * K8,2) + G80)</f>
        <v>30527.5</v>
      </c>
      <c r="J80" s="42">
        <f t="shared" si="8"/>
        <v>61055</v>
      </c>
      <c r="K80" s="43">
        <f>J80 / K7</f>
        <v>1.4608211546675902E-2</v>
      </c>
      <c r="L80" s="39" t="s">
        <v>226</v>
      </c>
      <c r="M80" s="39" t="s">
        <v>227</v>
      </c>
      <c r="N80" s="39" t="s">
        <v>14</v>
      </c>
      <c r="O80" s="39" t="s">
        <v>225</v>
      </c>
      <c r="P80" s="40" t="s">
        <v>16</v>
      </c>
      <c r="Q80" s="41">
        <v>2</v>
      </c>
      <c r="R80" s="47"/>
      <c r="S80" s="43" t="s">
        <v>501</v>
      </c>
      <c r="T80" s="42">
        <f>(TRUNC(R80 * V8,2) + R80)</f>
        <v>0</v>
      </c>
      <c r="U80" s="42">
        <f t="shared" si="9"/>
        <v>0</v>
      </c>
      <c r="V80" s="43" t="e">
        <f>U80 / V7</f>
        <v>#DIV/0!</v>
      </c>
      <c r="W80" s="5" t="str">
        <f t="shared" si="10"/>
        <v>OK</v>
      </c>
      <c r="X80" s="6" t="str">
        <f t="shared" si="11"/>
        <v>OK</v>
      </c>
      <c r="Y80" s="6" t="str">
        <f t="shared" si="12"/>
        <v>OK</v>
      </c>
      <c r="Z80" s="6" t="str">
        <f t="shared" si="14"/>
        <v>OK</v>
      </c>
      <c r="AA80" s="6" t="str">
        <f t="shared" si="13"/>
        <v>OK</v>
      </c>
      <c r="AB80" s="7">
        <f t="shared" si="15"/>
        <v>0</v>
      </c>
    </row>
    <row r="81" spans="1:28" ht="26.1" customHeight="1" x14ac:dyDescent="0.2">
      <c r="A81" s="34" t="s">
        <v>517</v>
      </c>
      <c r="B81" s="34" t="s">
        <v>117</v>
      </c>
      <c r="C81" s="34"/>
      <c r="D81" s="34" t="s">
        <v>518</v>
      </c>
      <c r="E81" s="35"/>
      <c r="F81" s="36">
        <v>1</v>
      </c>
      <c r="G81" s="36" t="s">
        <v>501</v>
      </c>
      <c r="H81" s="37" t="s">
        <v>501</v>
      </c>
      <c r="I81" s="38">
        <f>J82</f>
        <v>40039.18</v>
      </c>
      <c r="J81" s="38">
        <f t="shared" si="8"/>
        <v>40039.18</v>
      </c>
      <c r="K81" s="37">
        <f>J81 / K7</f>
        <v>9.5799002800005702E-3</v>
      </c>
      <c r="L81" s="34" t="s">
        <v>517</v>
      </c>
      <c r="M81" s="34" t="s">
        <v>117</v>
      </c>
      <c r="N81" s="34"/>
      <c r="O81" s="34" t="s">
        <v>518</v>
      </c>
      <c r="P81" s="35"/>
      <c r="Q81" s="36">
        <v>1</v>
      </c>
      <c r="R81" s="46"/>
      <c r="S81" s="37" t="s">
        <v>501</v>
      </c>
      <c r="T81" s="38">
        <f>U82</f>
        <v>0</v>
      </c>
      <c r="U81" s="38">
        <f t="shared" si="9"/>
        <v>0</v>
      </c>
      <c r="V81" s="37" t="e">
        <f>U81 / V7</f>
        <v>#DIV/0!</v>
      </c>
      <c r="W81" s="5" t="str">
        <f t="shared" si="10"/>
        <v>OK</v>
      </c>
      <c r="X81" s="6" t="str">
        <f t="shared" si="11"/>
        <v>OK</v>
      </c>
      <c r="Y81" s="6" t="str">
        <f t="shared" si="12"/>
        <v>OK</v>
      </c>
      <c r="Z81" s="6" t="str">
        <f t="shared" si="14"/>
        <v>OK</v>
      </c>
      <c r="AA81" s="6" t="str">
        <f t="shared" si="13"/>
        <v>OK</v>
      </c>
      <c r="AB81" s="7">
        <f t="shared" si="15"/>
        <v>0</v>
      </c>
    </row>
    <row r="82" spans="1:28" ht="39" customHeight="1" x14ac:dyDescent="0.2">
      <c r="A82" s="39" t="s">
        <v>519</v>
      </c>
      <c r="B82" s="39" t="s">
        <v>520</v>
      </c>
      <c r="C82" s="39" t="s">
        <v>14</v>
      </c>
      <c r="D82" s="39" t="s">
        <v>521</v>
      </c>
      <c r="E82" s="40" t="s">
        <v>522</v>
      </c>
      <c r="F82" s="41">
        <v>2</v>
      </c>
      <c r="G82" s="42">
        <v>16394.72</v>
      </c>
      <c r="H82" s="43" t="s">
        <v>501</v>
      </c>
      <c r="I82" s="42">
        <f>(TRUNC(G82 * K8,2) + G82)</f>
        <v>20019.59</v>
      </c>
      <c r="J82" s="42">
        <f t="shared" si="8"/>
        <v>40039.18</v>
      </c>
      <c r="K82" s="43">
        <f>J82 / K7</f>
        <v>9.5799002800005702E-3</v>
      </c>
      <c r="L82" s="39" t="s">
        <v>519</v>
      </c>
      <c r="M82" s="39" t="s">
        <v>520</v>
      </c>
      <c r="N82" s="39" t="s">
        <v>14</v>
      </c>
      <c r="O82" s="39" t="s">
        <v>521</v>
      </c>
      <c r="P82" s="40" t="s">
        <v>522</v>
      </c>
      <c r="Q82" s="41">
        <v>2</v>
      </c>
      <c r="R82" s="47"/>
      <c r="S82" s="43" t="s">
        <v>501</v>
      </c>
      <c r="T82" s="42">
        <f>(TRUNC(R82 * V8,2) + R82)</f>
        <v>0</v>
      </c>
      <c r="U82" s="42">
        <f t="shared" si="9"/>
        <v>0</v>
      </c>
      <c r="V82" s="43" t="e">
        <f>U82 / V7</f>
        <v>#DIV/0!</v>
      </c>
      <c r="W82" s="5" t="str">
        <f t="shared" si="10"/>
        <v>OK</v>
      </c>
      <c r="X82" s="6" t="str">
        <f t="shared" si="11"/>
        <v>OK</v>
      </c>
      <c r="Y82" s="6" t="str">
        <f t="shared" si="12"/>
        <v>OK</v>
      </c>
      <c r="Z82" s="6" t="str">
        <f t="shared" si="14"/>
        <v>OK</v>
      </c>
      <c r="AA82" s="6" t="str">
        <f t="shared" si="13"/>
        <v>OK</v>
      </c>
      <c r="AB82" s="7">
        <f t="shared" si="15"/>
        <v>0</v>
      </c>
    </row>
    <row r="83" spans="1:28" ht="24" customHeight="1" x14ac:dyDescent="0.2">
      <c r="A83" s="34" t="s">
        <v>55</v>
      </c>
      <c r="B83" s="34" t="s">
        <v>117</v>
      </c>
      <c r="C83" s="34"/>
      <c r="D83" s="34" t="s">
        <v>228</v>
      </c>
      <c r="E83" s="35"/>
      <c r="F83" s="36">
        <v>1</v>
      </c>
      <c r="G83" s="36" t="s">
        <v>501</v>
      </c>
      <c r="H83" s="37" t="s">
        <v>501</v>
      </c>
      <c r="I83" s="38">
        <f>J84 + J86 + J91 + J93 + J98 + J104 + J106 + J110 + J115 + J117 + J123 + J126 + J128 + J133 + J135 + J137 + J139 + J142</f>
        <v>1540953.67</v>
      </c>
      <c r="J83" s="38">
        <f t="shared" si="8"/>
        <v>1540953.67</v>
      </c>
      <c r="K83" s="37">
        <f>J83 / K7</f>
        <v>0.3686934271556237</v>
      </c>
      <c r="L83" s="34" t="s">
        <v>55</v>
      </c>
      <c r="M83" s="34" t="s">
        <v>117</v>
      </c>
      <c r="N83" s="34"/>
      <c r="O83" s="34" t="s">
        <v>228</v>
      </c>
      <c r="P83" s="35"/>
      <c r="Q83" s="36">
        <v>1</v>
      </c>
      <c r="R83" s="46"/>
      <c r="S83" s="37" t="s">
        <v>501</v>
      </c>
      <c r="T83" s="38">
        <f>U84 + U86 + U91 + U93 + U98 + U104 + U106 + U110 + U115 + U117 + U123 + U126 + U128 + U133 + U135 + U137 + U139 + U142</f>
        <v>0</v>
      </c>
      <c r="U83" s="38">
        <f t="shared" si="9"/>
        <v>0</v>
      </c>
      <c r="V83" s="37" t="e">
        <f>U83 / V7</f>
        <v>#DIV/0!</v>
      </c>
      <c r="W83" s="5" t="str">
        <f t="shared" si="10"/>
        <v>OK</v>
      </c>
      <c r="X83" s="6" t="str">
        <f t="shared" si="11"/>
        <v>OK</v>
      </c>
      <c r="Y83" s="6" t="str">
        <f t="shared" si="12"/>
        <v>OK</v>
      </c>
      <c r="Z83" s="6" t="str">
        <f t="shared" si="14"/>
        <v>OK</v>
      </c>
      <c r="AA83" s="6" t="str">
        <f t="shared" si="13"/>
        <v>OK</v>
      </c>
      <c r="AB83" s="7">
        <f t="shared" si="15"/>
        <v>0</v>
      </c>
    </row>
    <row r="84" spans="1:28" ht="39" customHeight="1" x14ac:dyDescent="0.2">
      <c r="A84" s="34" t="s">
        <v>56</v>
      </c>
      <c r="B84" s="34" t="s">
        <v>117</v>
      </c>
      <c r="C84" s="34"/>
      <c r="D84" s="34" t="s">
        <v>229</v>
      </c>
      <c r="E84" s="35"/>
      <c r="F84" s="36">
        <v>1</v>
      </c>
      <c r="G84" s="36" t="s">
        <v>501</v>
      </c>
      <c r="H84" s="37" t="s">
        <v>501</v>
      </c>
      <c r="I84" s="38">
        <f>J85</f>
        <v>222.47</v>
      </c>
      <c r="J84" s="38">
        <f t="shared" si="8"/>
        <v>222.47</v>
      </c>
      <c r="K84" s="37">
        <f>J84 / K7</f>
        <v>5.322887270148207E-5</v>
      </c>
      <c r="L84" s="34" t="s">
        <v>56</v>
      </c>
      <c r="M84" s="34" t="s">
        <v>117</v>
      </c>
      <c r="N84" s="34"/>
      <c r="O84" s="34" t="s">
        <v>229</v>
      </c>
      <c r="P84" s="35"/>
      <c r="Q84" s="36">
        <v>1</v>
      </c>
      <c r="R84" s="46"/>
      <c r="S84" s="37" t="s">
        <v>501</v>
      </c>
      <c r="T84" s="38">
        <f>U85</f>
        <v>0</v>
      </c>
      <c r="U84" s="38">
        <f t="shared" si="9"/>
        <v>0</v>
      </c>
      <c r="V84" s="37" t="e">
        <f>U84 / V7</f>
        <v>#DIV/0!</v>
      </c>
      <c r="W84" s="5" t="str">
        <f t="shared" si="10"/>
        <v>OK</v>
      </c>
      <c r="X84" s="6" t="str">
        <f t="shared" si="11"/>
        <v>OK</v>
      </c>
      <c r="Y84" s="6" t="str">
        <f t="shared" si="12"/>
        <v>OK</v>
      </c>
      <c r="Z84" s="6" t="str">
        <f t="shared" si="14"/>
        <v>OK</v>
      </c>
      <c r="AA84" s="6" t="str">
        <f t="shared" si="13"/>
        <v>OK</v>
      </c>
      <c r="AB84" s="7">
        <f t="shared" si="15"/>
        <v>0</v>
      </c>
    </row>
    <row r="85" spans="1:28" ht="26.1" customHeight="1" x14ac:dyDescent="0.2">
      <c r="A85" s="39" t="s">
        <v>57</v>
      </c>
      <c r="B85" s="39" t="s">
        <v>230</v>
      </c>
      <c r="C85" s="39" t="s">
        <v>14</v>
      </c>
      <c r="D85" s="39" t="s">
        <v>231</v>
      </c>
      <c r="E85" s="40" t="s">
        <v>232</v>
      </c>
      <c r="F85" s="41">
        <v>153.43</v>
      </c>
      <c r="G85" s="42">
        <v>1.19</v>
      </c>
      <c r="H85" s="43" t="s">
        <v>501</v>
      </c>
      <c r="I85" s="42">
        <f>(TRUNC(G85 * K8,2) + G85)</f>
        <v>1.45</v>
      </c>
      <c r="J85" s="42">
        <f t="shared" si="8"/>
        <v>222.47</v>
      </c>
      <c r="K85" s="43">
        <f>J85 / K7</f>
        <v>5.322887270148207E-5</v>
      </c>
      <c r="L85" s="39" t="s">
        <v>57</v>
      </c>
      <c r="M85" s="39" t="s">
        <v>230</v>
      </c>
      <c r="N85" s="39" t="s">
        <v>14</v>
      </c>
      <c r="O85" s="39" t="s">
        <v>231</v>
      </c>
      <c r="P85" s="40" t="s">
        <v>232</v>
      </c>
      <c r="Q85" s="41">
        <v>153.43</v>
      </c>
      <c r="R85" s="47"/>
      <c r="S85" s="43" t="s">
        <v>501</v>
      </c>
      <c r="T85" s="42">
        <f>(TRUNC(R85 * V8,2) + R85)</f>
        <v>0</v>
      </c>
      <c r="U85" s="42">
        <f t="shared" si="9"/>
        <v>0</v>
      </c>
      <c r="V85" s="43" t="e">
        <f>U85 / V7</f>
        <v>#DIV/0!</v>
      </c>
      <c r="W85" s="5" t="str">
        <f t="shared" si="10"/>
        <v>OK</v>
      </c>
      <c r="X85" s="6" t="str">
        <f t="shared" si="11"/>
        <v>OK</v>
      </c>
      <c r="Y85" s="6" t="str">
        <f t="shared" si="12"/>
        <v>OK</v>
      </c>
      <c r="Z85" s="6" t="str">
        <f t="shared" si="14"/>
        <v>OK</v>
      </c>
      <c r="AA85" s="6" t="str">
        <f t="shared" si="13"/>
        <v>OK</v>
      </c>
      <c r="AB85" s="7">
        <f t="shared" si="15"/>
        <v>0</v>
      </c>
    </row>
    <row r="86" spans="1:28" ht="26.1" customHeight="1" x14ac:dyDescent="0.2">
      <c r="A86" s="34" t="s">
        <v>58</v>
      </c>
      <c r="B86" s="34" t="s">
        <v>117</v>
      </c>
      <c r="C86" s="34"/>
      <c r="D86" s="34" t="s">
        <v>233</v>
      </c>
      <c r="E86" s="35"/>
      <c r="F86" s="36">
        <v>1</v>
      </c>
      <c r="G86" s="36" t="s">
        <v>501</v>
      </c>
      <c r="H86" s="37" t="s">
        <v>501</v>
      </c>
      <c r="I86" s="38">
        <f>J87 + J88 + J89 + J90</f>
        <v>28492</v>
      </c>
      <c r="J86" s="38">
        <f t="shared" si="8"/>
        <v>28492</v>
      </c>
      <c r="K86" s="37">
        <f>J86 / K7</f>
        <v>6.8170856340658394E-3</v>
      </c>
      <c r="L86" s="34" t="s">
        <v>58</v>
      </c>
      <c r="M86" s="34" t="s">
        <v>117</v>
      </c>
      <c r="N86" s="34"/>
      <c r="O86" s="34" t="s">
        <v>233</v>
      </c>
      <c r="P86" s="35"/>
      <c r="Q86" s="36">
        <v>1</v>
      </c>
      <c r="R86" s="46"/>
      <c r="S86" s="37" t="s">
        <v>501</v>
      </c>
      <c r="T86" s="38">
        <f>U87 + U88 + U89 + U90</f>
        <v>0</v>
      </c>
      <c r="U86" s="38">
        <f t="shared" si="9"/>
        <v>0</v>
      </c>
      <c r="V86" s="37" t="e">
        <f>U86 / V7</f>
        <v>#DIV/0!</v>
      </c>
      <c r="W86" s="5" t="str">
        <f t="shared" si="10"/>
        <v>OK</v>
      </c>
      <c r="X86" s="6" t="str">
        <f t="shared" si="11"/>
        <v>OK</v>
      </c>
      <c r="Y86" s="6" t="str">
        <f t="shared" si="12"/>
        <v>OK</v>
      </c>
      <c r="Z86" s="6" t="str">
        <f t="shared" si="14"/>
        <v>OK</v>
      </c>
      <c r="AA86" s="6" t="str">
        <f t="shared" si="13"/>
        <v>OK</v>
      </c>
      <c r="AB86" s="7">
        <f t="shared" si="15"/>
        <v>0</v>
      </c>
    </row>
    <row r="87" spans="1:28" ht="39" customHeight="1" x14ac:dyDescent="0.2">
      <c r="A87" s="39" t="s">
        <v>59</v>
      </c>
      <c r="B87" s="39" t="s">
        <v>234</v>
      </c>
      <c r="C87" s="39" t="s">
        <v>17</v>
      </c>
      <c r="D87" s="39" t="s">
        <v>235</v>
      </c>
      <c r="E87" s="40" t="s">
        <v>36</v>
      </c>
      <c r="F87" s="41">
        <v>1451</v>
      </c>
      <c r="G87" s="42">
        <v>11.84</v>
      </c>
      <c r="H87" s="43" t="s">
        <v>501</v>
      </c>
      <c r="I87" s="42">
        <f>(TRUNC(G87 * K8,2) + G87)</f>
        <v>14.45</v>
      </c>
      <c r="J87" s="42">
        <f t="shared" si="8"/>
        <v>20966.95</v>
      </c>
      <c r="K87" s="43">
        <f>J87 / K7</f>
        <v>5.0166184765961233E-3</v>
      </c>
      <c r="L87" s="39" t="s">
        <v>59</v>
      </c>
      <c r="M87" s="39" t="s">
        <v>234</v>
      </c>
      <c r="N87" s="39" t="s">
        <v>17</v>
      </c>
      <c r="O87" s="39" t="s">
        <v>235</v>
      </c>
      <c r="P87" s="40" t="s">
        <v>36</v>
      </c>
      <c r="Q87" s="41">
        <v>1451</v>
      </c>
      <c r="R87" s="47"/>
      <c r="S87" s="43" t="s">
        <v>501</v>
      </c>
      <c r="T87" s="42">
        <f>(TRUNC(R87 * V8,2) + R87)</f>
        <v>0</v>
      </c>
      <c r="U87" s="42">
        <f t="shared" si="9"/>
        <v>0</v>
      </c>
      <c r="V87" s="43" t="e">
        <f>U87 / V7</f>
        <v>#DIV/0!</v>
      </c>
      <c r="W87" s="5" t="str">
        <f t="shared" si="10"/>
        <v>OK</v>
      </c>
      <c r="X87" s="6" t="str">
        <f t="shared" si="11"/>
        <v>OK</v>
      </c>
      <c r="Y87" s="6" t="str">
        <f t="shared" si="12"/>
        <v>OK</v>
      </c>
      <c r="Z87" s="6" t="str">
        <f t="shared" si="14"/>
        <v>OK</v>
      </c>
      <c r="AA87" s="6" t="str">
        <f t="shared" si="13"/>
        <v>OK</v>
      </c>
      <c r="AB87" s="7">
        <f t="shared" si="15"/>
        <v>0</v>
      </c>
    </row>
    <row r="88" spans="1:28" ht="39" customHeight="1" x14ac:dyDescent="0.2">
      <c r="A88" s="39" t="s">
        <v>60</v>
      </c>
      <c r="B88" s="39" t="s">
        <v>107</v>
      </c>
      <c r="C88" s="39" t="s">
        <v>17</v>
      </c>
      <c r="D88" s="39" t="s">
        <v>108</v>
      </c>
      <c r="E88" s="40" t="s">
        <v>26</v>
      </c>
      <c r="F88" s="41">
        <v>80.14</v>
      </c>
      <c r="G88" s="42">
        <v>3.58</v>
      </c>
      <c r="H88" s="43" t="s">
        <v>501</v>
      </c>
      <c r="I88" s="42">
        <f>(TRUNC(G88 * K8,2) + G88)</f>
        <v>4.37</v>
      </c>
      <c r="J88" s="42">
        <f t="shared" si="8"/>
        <v>350.21</v>
      </c>
      <c r="K88" s="43">
        <f>J88 / K7</f>
        <v>8.379234732227283E-5</v>
      </c>
      <c r="L88" s="39" t="s">
        <v>60</v>
      </c>
      <c r="M88" s="39" t="s">
        <v>107</v>
      </c>
      <c r="N88" s="39" t="s">
        <v>17</v>
      </c>
      <c r="O88" s="39" t="s">
        <v>108</v>
      </c>
      <c r="P88" s="40" t="s">
        <v>26</v>
      </c>
      <c r="Q88" s="41">
        <v>80.14</v>
      </c>
      <c r="R88" s="47"/>
      <c r="S88" s="43" t="s">
        <v>501</v>
      </c>
      <c r="T88" s="42">
        <f>(TRUNC(R88 * V8,2) + R88)</f>
        <v>0</v>
      </c>
      <c r="U88" s="42">
        <f t="shared" si="9"/>
        <v>0</v>
      </c>
      <c r="V88" s="43" t="e">
        <f>U88 / V7</f>
        <v>#DIV/0!</v>
      </c>
      <c r="W88" s="5" t="str">
        <f t="shared" si="10"/>
        <v>OK</v>
      </c>
      <c r="X88" s="6" t="str">
        <f t="shared" si="11"/>
        <v>OK</v>
      </c>
      <c r="Y88" s="6" t="str">
        <f t="shared" si="12"/>
        <v>OK</v>
      </c>
      <c r="Z88" s="6" t="str">
        <f t="shared" si="14"/>
        <v>OK</v>
      </c>
      <c r="AA88" s="6" t="str">
        <f t="shared" si="13"/>
        <v>OK</v>
      </c>
      <c r="AB88" s="7">
        <f t="shared" si="15"/>
        <v>0</v>
      </c>
    </row>
    <row r="89" spans="1:28" ht="39" customHeight="1" x14ac:dyDescent="0.2">
      <c r="A89" s="39" t="s">
        <v>236</v>
      </c>
      <c r="B89" s="39" t="s">
        <v>237</v>
      </c>
      <c r="C89" s="39" t="s">
        <v>14</v>
      </c>
      <c r="D89" s="39" t="s">
        <v>238</v>
      </c>
      <c r="E89" s="40" t="s">
        <v>36</v>
      </c>
      <c r="F89" s="41">
        <v>10.91</v>
      </c>
      <c r="G89" s="42">
        <v>256.2</v>
      </c>
      <c r="H89" s="43" t="s">
        <v>501</v>
      </c>
      <c r="I89" s="42">
        <f>(TRUNC(G89 * K8,2) + G89)</f>
        <v>312.83999999999997</v>
      </c>
      <c r="J89" s="42">
        <f t="shared" si="8"/>
        <v>3413.08</v>
      </c>
      <c r="K89" s="43">
        <f>J89 / K7</f>
        <v>8.1662426772137562E-4</v>
      </c>
      <c r="L89" s="39" t="s">
        <v>236</v>
      </c>
      <c r="M89" s="39" t="s">
        <v>237</v>
      </c>
      <c r="N89" s="39" t="s">
        <v>14</v>
      </c>
      <c r="O89" s="39" t="s">
        <v>238</v>
      </c>
      <c r="P89" s="40" t="s">
        <v>36</v>
      </c>
      <c r="Q89" s="41">
        <v>10.91</v>
      </c>
      <c r="R89" s="47"/>
      <c r="S89" s="43" t="s">
        <v>501</v>
      </c>
      <c r="T89" s="42">
        <f>(TRUNC(R89 * V8,2) + R89)</f>
        <v>0</v>
      </c>
      <c r="U89" s="42">
        <f t="shared" si="9"/>
        <v>0</v>
      </c>
      <c r="V89" s="43" t="e">
        <f>U89 / V7</f>
        <v>#DIV/0!</v>
      </c>
      <c r="W89" s="5" t="str">
        <f t="shared" si="10"/>
        <v>OK</v>
      </c>
      <c r="X89" s="6" t="str">
        <f t="shared" si="11"/>
        <v>OK</v>
      </c>
      <c r="Y89" s="6" t="str">
        <f t="shared" si="12"/>
        <v>OK</v>
      </c>
      <c r="Z89" s="6" t="str">
        <f t="shared" si="14"/>
        <v>OK</v>
      </c>
      <c r="AA89" s="6" t="str">
        <f t="shared" si="13"/>
        <v>OK</v>
      </c>
      <c r="AB89" s="7">
        <f t="shared" si="15"/>
        <v>0</v>
      </c>
    </row>
    <row r="90" spans="1:28" ht="39" customHeight="1" x14ac:dyDescent="0.2">
      <c r="A90" s="39" t="s">
        <v>239</v>
      </c>
      <c r="B90" s="39" t="s">
        <v>240</v>
      </c>
      <c r="C90" s="39" t="s">
        <v>14</v>
      </c>
      <c r="D90" s="39" t="s">
        <v>241</v>
      </c>
      <c r="E90" s="40" t="s">
        <v>15</v>
      </c>
      <c r="F90" s="41">
        <v>102</v>
      </c>
      <c r="G90" s="42">
        <v>30.21</v>
      </c>
      <c r="H90" s="43" t="s">
        <v>501</v>
      </c>
      <c r="I90" s="42">
        <f>(TRUNC(G90 * K8,2) + G90)</f>
        <v>36.880000000000003</v>
      </c>
      <c r="J90" s="42">
        <f t="shared" si="8"/>
        <v>3761.76</v>
      </c>
      <c r="K90" s="43">
        <f>J90 / K7</f>
        <v>9.0005054242606739E-4</v>
      </c>
      <c r="L90" s="39" t="s">
        <v>239</v>
      </c>
      <c r="M90" s="39" t="s">
        <v>240</v>
      </c>
      <c r="N90" s="39" t="s">
        <v>14</v>
      </c>
      <c r="O90" s="39" t="s">
        <v>241</v>
      </c>
      <c r="P90" s="40" t="s">
        <v>15</v>
      </c>
      <c r="Q90" s="41">
        <v>102</v>
      </c>
      <c r="R90" s="47"/>
      <c r="S90" s="43" t="s">
        <v>501</v>
      </c>
      <c r="T90" s="42">
        <f>(TRUNC(R90 * V8,2) + R90)</f>
        <v>0</v>
      </c>
      <c r="U90" s="42">
        <f t="shared" si="9"/>
        <v>0</v>
      </c>
      <c r="V90" s="43" t="e">
        <f>U90 / V7</f>
        <v>#DIV/0!</v>
      </c>
      <c r="W90" s="5" t="str">
        <f t="shared" si="10"/>
        <v>OK</v>
      </c>
      <c r="X90" s="6" t="str">
        <f t="shared" si="11"/>
        <v>OK</v>
      </c>
      <c r="Y90" s="6" t="str">
        <f t="shared" si="12"/>
        <v>OK</v>
      </c>
      <c r="Z90" s="6" t="str">
        <f t="shared" si="14"/>
        <v>OK</v>
      </c>
      <c r="AA90" s="6" t="str">
        <f t="shared" si="13"/>
        <v>OK</v>
      </c>
      <c r="AB90" s="7">
        <f t="shared" si="15"/>
        <v>0</v>
      </c>
    </row>
    <row r="91" spans="1:28" ht="65.099999999999994" customHeight="1" x14ac:dyDescent="0.2">
      <c r="A91" s="34" t="s">
        <v>61</v>
      </c>
      <c r="B91" s="34" t="s">
        <v>117</v>
      </c>
      <c r="C91" s="34"/>
      <c r="D91" s="34" t="s">
        <v>242</v>
      </c>
      <c r="E91" s="35"/>
      <c r="F91" s="36">
        <v>1</v>
      </c>
      <c r="G91" s="36" t="s">
        <v>501</v>
      </c>
      <c r="H91" s="37" t="s">
        <v>501</v>
      </c>
      <c r="I91" s="38">
        <f>J92</f>
        <v>218681.58</v>
      </c>
      <c r="J91" s="38">
        <f t="shared" si="8"/>
        <v>218681.58</v>
      </c>
      <c r="K91" s="37">
        <f>J91 / K7</f>
        <v>5.2322443403510437E-2</v>
      </c>
      <c r="L91" s="34" t="s">
        <v>61</v>
      </c>
      <c r="M91" s="34" t="s">
        <v>117</v>
      </c>
      <c r="N91" s="34"/>
      <c r="O91" s="34" t="s">
        <v>242</v>
      </c>
      <c r="P91" s="35"/>
      <c r="Q91" s="36">
        <v>1</v>
      </c>
      <c r="R91" s="46"/>
      <c r="S91" s="37" t="s">
        <v>501</v>
      </c>
      <c r="T91" s="38">
        <f>U92</f>
        <v>0</v>
      </c>
      <c r="U91" s="38">
        <f t="shared" si="9"/>
        <v>0</v>
      </c>
      <c r="V91" s="37" t="e">
        <f>U91 / V7</f>
        <v>#DIV/0!</v>
      </c>
      <c r="W91" s="5" t="str">
        <f t="shared" si="10"/>
        <v>OK</v>
      </c>
      <c r="X91" s="6" t="str">
        <f t="shared" si="11"/>
        <v>OK</v>
      </c>
      <c r="Y91" s="6" t="str">
        <f t="shared" si="12"/>
        <v>OK</v>
      </c>
      <c r="Z91" s="6" t="str">
        <f t="shared" si="14"/>
        <v>OK</v>
      </c>
      <c r="AA91" s="6" t="str">
        <f t="shared" si="13"/>
        <v>OK</v>
      </c>
      <c r="AB91" s="7">
        <f t="shared" si="15"/>
        <v>0</v>
      </c>
    </row>
    <row r="92" spans="1:28" ht="65.099999999999994" customHeight="1" x14ac:dyDescent="0.2">
      <c r="A92" s="39" t="s">
        <v>62</v>
      </c>
      <c r="B92" s="39" t="s">
        <v>243</v>
      </c>
      <c r="C92" s="39" t="s">
        <v>14</v>
      </c>
      <c r="D92" s="39" t="s">
        <v>244</v>
      </c>
      <c r="E92" s="40" t="s">
        <v>15</v>
      </c>
      <c r="F92" s="41">
        <v>589.20000000000005</v>
      </c>
      <c r="G92" s="42">
        <v>303.95</v>
      </c>
      <c r="H92" s="43" t="s">
        <v>501</v>
      </c>
      <c r="I92" s="42">
        <f>(TRUNC(G92 * K8,2) + G92)</f>
        <v>371.15</v>
      </c>
      <c r="J92" s="42">
        <f t="shared" si="8"/>
        <v>218681.58</v>
      </c>
      <c r="K92" s="43">
        <f>J92 / K7</f>
        <v>5.2322443403510437E-2</v>
      </c>
      <c r="L92" s="39" t="s">
        <v>62</v>
      </c>
      <c r="M92" s="39" t="s">
        <v>243</v>
      </c>
      <c r="N92" s="39" t="s">
        <v>14</v>
      </c>
      <c r="O92" s="39" t="s">
        <v>244</v>
      </c>
      <c r="P92" s="40" t="s">
        <v>15</v>
      </c>
      <c r="Q92" s="41">
        <v>589.20000000000005</v>
      </c>
      <c r="R92" s="47"/>
      <c r="S92" s="43" t="s">
        <v>501</v>
      </c>
      <c r="T92" s="42">
        <f>(TRUNC(R92 * V8,2) + R92)</f>
        <v>0</v>
      </c>
      <c r="U92" s="42">
        <f t="shared" si="9"/>
        <v>0</v>
      </c>
      <c r="V92" s="43" t="e">
        <f>U92 / V7</f>
        <v>#DIV/0!</v>
      </c>
      <c r="W92" s="5" t="str">
        <f t="shared" si="10"/>
        <v>OK</v>
      </c>
      <c r="X92" s="6" t="str">
        <f t="shared" si="11"/>
        <v>OK</v>
      </c>
      <c r="Y92" s="6" t="str">
        <f t="shared" si="12"/>
        <v>OK</v>
      </c>
      <c r="Z92" s="6" t="str">
        <f t="shared" si="14"/>
        <v>OK</v>
      </c>
      <c r="AA92" s="6" t="str">
        <f t="shared" si="13"/>
        <v>OK</v>
      </c>
      <c r="AB92" s="7">
        <f t="shared" si="15"/>
        <v>0</v>
      </c>
    </row>
    <row r="93" spans="1:28" ht="65.099999999999994" customHeight="1" x14ac:dyDescent="0.2">
      <c r="A93" s="34" t="s">
        <v>245</v>
      </c>
      <c r="B93" s="34" t="s">
        <v>117</v>
      </c>
      <c r="C93" s="34"/>
      <c r="D93" s="34" t="s">
        <v>246</v>
      </c>
      <c r="E93" s="35"/>
      <c r="F93" s="36">
        <v>1</v>
      </c>
      <c r="G93" s="36" t="s">
        <v>501</v>
      </c>
      <c r="H93" s="37" t="s">
        <v>501</v>
      </c>
      <c r="I93" s="38">
        <f>J94 + J95 + J96 + J97</f>
        <v>179205.81000000003</v>
      </c>
      <c r="J93" s="38">
        <f t="shared" si="8"/>
        <v>179205.81</v>
      </c>
      <c r="K93" s="37">
        <f>J93 / K7</f>
        <v>4.2877346374144754E-2</v>
      </c>
      <c r="L93" s="34" t="s">
        <v>245</v>
      </c>
      <c r="M93" s="34" t="s">
        <v>117</v>
      </c>
      <c r="N93" s="34"/>
      <c r="O93" s="34" t="s">
        <v>246</v>
      </c>
      <c r="P93" s="35"/>
      <c r="Q93" s="36">
        <v>1</v>
      </c>
      <c r="R93" s="46"/>
      <c r="S93" s="37" t="s">
        <v>501</v>
      </c>
      <c r="T93" s="38">
        <f>U94 + U95 + U96 + U97</f>
        <v>0</v>
      </c>
      <c r="U93" s="38">
        <f t="shared" si="9"/>
        <v>0</v>
      </c>
      <c r="V93" s="37" t="e">
        <f>U93 / V7</f>
        <v>#DIV/0!</v>
      </c>
      <c r="W93" s="5" t="str">
        <f t="shared" si="10"/>
        <v>OK</v>
      </c>
      <c r="X93" s="6" t="str">
        <f t="shared" si="11"/>
        <v>OK</v>
      </c>
      <c r="Y93" s="6" t="str">
        <f t="shared" si="12"/>
        <v>OK</v>
      </c>
      <c r="Z93" s="6" t="str">
        <f t="shared" si="14"/>
        <v>OK</v>
      </c>
      <c r="AA93" s="6" t="str">
        <f t="shared" si="13"/>
        <v>OK</v>
      </c>
      <c r="AB93" s="7">
        <f t="shared" si="15"/>
        <v>0</v>
      </c>
    </row>
    <row r="94" spans="1:28" ht="65.099999999999994" customHeight="1" x14ac:dyDescent="0.2">
      <c r="A94" s="39" t="s">
        <v>247</v>
      </c>
      <c r="B94" s="39" t="s">
        <v>248</v>
      </c>
      <c r="C94" s="39" t="s">
        <v>17</v>
      </c>
      <c r="D94" s="39" t="s">
        <v>249</v>
      </c>
      <c r="E94" s="40" t="s">
        <v>26</v>
      </c>
      <c r="F94" s="41">
        <v>178.33</v>
      </c>
      <c r="G94" s="42">
        <v>137.9</v>
      </c>
      <c r="H94" s="43" t="s">
        <v>501</v>
      </c>
      <c r="I94" s="42">
        <f>(TRUNC(G94 * K8,2) + G94)</f>
        <v>168.38</v>
      </c>
      <c r="J94" s="42">
        <f t="shared" si="8"/>
        <v>30027.200000000001</v>
      </c>
      <c r="K94" s="43">
        <f>J94 / K7</f>
        <v>7.1844024200204189E-3</v>
      </c>
      <c r="L94" s="39" t="s">
        <v>247</v>
      </c>
      <c r="M94" s="39" t="s">
        <v>248</v>
      </c>
      <c r="N94" s="39" t="s">
        <v>17</v>
      </c>
      <c r="O94" s="39" t="s">
        <v>249</v>
      </c>
      <c r="P94" s="40" t="s">
        <v>26</v>
      </c>
      <c r="Q94" s="41">
        <v>178.33</v>
      </c>
      <c r="R94" s="47"/>
      <c r="S94" s="43" t="s">
        <v>501</v>
      </c>
      <c r="T94" s="42">
        <f>(TRUNC(R94 * V8,2) + R94)</f>
        <v>0</v>
      </c>
      <c r="U94" s="42">
        <f t="shared" si="9"/>
        <v>0</v>
      </c>
      <c r="V94" s="43" t="e">
        <f>U94 / V7</f>
        <v>#DIV/0!</v>
      </c>
      <c r="W94" s="5" t="str">
        <f t="shared" si="10"/>
        <v>OK</v>
      </c>
      <c r="X94" s="6" t="str">
        <f t="shared" si="11"/>
        <v>OK</v>
      </c>
      <c r="Y94" s="6" t="str">
        <f t="shared" si="12"/>
        <v>OK</v>
      </c>
      <c r="Z94" s="6" t="str">
        <f t="shared" si="14"/>
        <v>OK</v>
      </c>
      <c r="AA94" s="6" t="str">
        <f t="shared" si="13"/>
        <v>OK</v>
      </c>
      <c r="AB94" s="7">
        <f t="shared" si="15"/>
        <v>0</v>
      </c>
    </row>
    <row r="95" spans="1:28" ht="65.099999999999994" customHeight="1" x14ac:dyDescent="0.2">
      <c r="A95" s="39" t="s">
        <v>250</v>
      </c>
      <c r="B95" s="39" t="s">
        <v>251</v>
      </c>
      <c r="C95" s="39" t="s">
        <v>17</v>
      </c>
      <c r="D95" s="39" t="s">
        <v>252</v>
      </c>
      <c r="E95" s="40" t="s">
        <v>26</v>
      </c>
      <c r="F95" s="41">
        <v>362.88</v>
      </c>
      <c r="G95" s="42">
        <v>222.42</v>
      </c>
      <c r="H95" s="43" t="s">
        <v>501</v>
      </c>
      <c r="I95" s="42">
        <f>(TRUNC(G95 * K8,2) + G95)</f>
        <v>271.58999999999997</v>
      </c>
      <c r="J95" s="42">
        <f t="shared" si="8"/>
        <v>98554.57</v>
      </c>
      <c r="K95" s="43">
        <f>J95 / K7</f>
        <v>2.3580476741490108E-2</v>
      </c>
      <c r="L95" s="39" t="s">
        <v>250</v>
      </c>
      <c r="M95" s="39" t="s">
        <v>251</v>
      </c>
      <c r="N95" s="39" t="s">
        <v>17</v>
      </c>
      <c r="O95" s="39" t="s">
        <v>252</v>
      </c>
      <c r="P95" s="40" t="s">
        <v>26</v>
      </c>
      <c r="Q95" s="41">
        <v>362.88</v>
      </c>
      <c r="R95" s="47"/>
      <c r="S95" s="43" t="s">
        <v>501</v>
      </c>
      <c r="T95" s="42">
        <f>(TRUNC(R95 * V8,2) + R95)</f>
        <v>0</v>
      </c>
      <c r="U95" s="42">
        <f t="shared" si="9"/>
        <v>0</v>
      </c>
      <c r="V95" s="43" t="e">
        <f>U95 / V7</f>
        <v>#DIV/0!</v>
      </c>
      <c r="W95" s="5" t="str">
        <f t="shared" si="10"/>
        <v>OK</v>
      </c>
      <c r="X95" s="6" t="str">
        <f t="shared" si="11"/>
        <v>OK</v>
      </c>
      <c r="Y95" s="6" t="str">
        <f t="shared" si="12"/>
        <v>OK</v>
      </c>
      <c r="Z95" s="6" t="str">
        <f t="shared" si="14"/>
        <v>OK</v>
      </c>
      <c r="AA95" s="6" t="str">
        <f t="shared" si="13"/>
        <v>OK</v>
      </c>
      <c r="AB95" s="7">
        <f t="shared" si="15"/>
        <v>0</v>
      </c>
    </row>
    <row r="96" spans="1:28" ht="24" customHeight="1" x14ac:dyDescent="0.2">
      <c r="A96" s="39" t="s">
        <v>253</v>
      </c>
      <c r="B96" s="39" t="s">
        <v>254</v>
      </c>
      <c r="C96" s="39" t="s">
        <v>17</v>
      </c>
      <c r="D96" s="39" t="s">
        <v>255</v>
      </c>
      <c r="E96" s="40" t="s">
        <v>26</v>
      </c>
      <c r="F96" s="41">
        <v>362.88</v>
      </c>
      <c r="G96" s="42">
        <v>77.47</v>
      </c>
      <c r="H96" s="43" t="s">
        <v>501</v>
      </c>
      <c r="I96" s="42">
        <f>(TRUNC(G96 * K8,2) + G96)</f>
        <v>94.59</v>
      </c>
      <c r="J96" s="42">
        <f t="shared" si="8"/>
        <v>34324.81</v>
      </c>
      <c r="K96" s="43">
        <f>J96 / K7</f>
        <v>8.2126621207019319E-3</v>
      </c>
      <c r="L96" s="39" t="s">
        <v>253</v>
      </c>
      <c r="M96" s="39" t="s">
        <v>254</v>
      </c>
      <c r="N96" s="39" t="s">
        <v>17</v>
      </c>
      <c r="O96" s="39" t="s">
        <v>255</v>
      </c>
      <c r="P96" s="40" t="s">
        <v>26</v>
      </c>
      <c r="Q96" s="41">
        <v>362.88</v>
      </c>
      <c r="R96" s="47"/>
      <c r="S96" s="43" t="s">
        <v>501</v>
      </c>
      <c r="T96" s="42">
        <f>(TRUNC(R96 * V8,2) + R96)</f>
        <v>0</v>
      </c>
      <c r="U96" s="42">
        <f t="shared" si="9"/>
        <v>0</v>
      </c>
      <c r="V96" s="43" t="e">
        <f>U96 / V7</f>
        <v>#DIV/0!</v>
      </c>
      <c r="W96" s="5" t="str">
        <f t="shared" si="10"/>
        <v>OK</v>
      </c>
      <c r="X96" s="6" t="str">
        <f t="shared" si="11"/>
        <v>OK</v>
      </c>
      <c r="Y96" s="6" t="str">
        <f t="shared" si="12"/>
        <v>OK</v>
      </c>
      <c r="Z96" s="6" t="str">
        <f t="shared" si="14"/>
        <v>OK</v>
      </c>
      <c r="AA96" s="6" t="str">
        <f t="shared" si="13"/>
        <v>OK</v>
      </c>
      <c r="AB96" s="7">
        <f t="shared" si="15"/>
        <v>0</v>
      </c>
    </row>
    <row r="97" spans="1:28" ht="24" customHeight="1" x14ac:dyDescent="0.2">
      <c r="A97" s="39" t="s">
        <v>256</v>
      </c>
      <c r="B97" s="39" t="s">
        <v>257</v>
      </c>
      <c r="C97" s="39" t="s">
        <v>17</v>
      </c>
      <c r="D97" s="39" t="s">
        <v>258</v>
      </c>
      <c r="E97" s="40" t="s">
        <v>26</v>
      </c>
      <c r="F97" s="41">
        <v>317.60000000000002</v>
      </c>
      <c r="G97" s="42">
        <v>42.03</v>
      </c>
      <c r="H97" s="43" t="s">
        <v>501</v>
      </c>
      <c r="I97" s="42">
        <f>(TRUNC(G97 * K8,2) + G97)</f>
        <v>51.32</v>
      </c>
      <c r="J97" s="42">
        <f t="shared" si="8"/>
        <v>16299.23</v>
      </c>
      <c r="K97" s="43">
        <f>J97 / K7</f>
        <v>3.8998050919322948E-3</v>
      </c>
      <c r="L97" s="39" t="s">
        <v>256</v>
      </c>
      <c r="M97" s="39" t="s">
        <v>257</v>
      </c>
      <c r="N97" s="39" t="s">
        <v>17</v>
      </c>
      <c r="O97" s="39" t="s">
        <v>258</v>
      </c>
      <c r="P97" s="40" t="s">
        <v>26</v>
      </c>
      <c r="Q97" s="41">
        <v>317.60000000000002</v>
      </c>
      <c r="R97" s="47"/>
      <c r="S97" s="43" t="s">
        <v>501</v>
      </c>
      <c r="T97" s="42">
        <f>(TRUNC(R97 * V8,2) + R97)</f>
        <v>0</v>
      </c>
      <c r="U97" s="42">
        <f t="shared" si="9"/>
        <v>0</v>
      </c>
      <c r="V97" s="43" t="e">
        <f>U97 / V7</f>
        <v>#DIV/0!</v>
      </c>
      <c r="W97" s="5" t="str">
        <f t="shared" ref="W97" si="16">IF(D97=O97,"OK","ERRO")</f>
        <v>OK</v>
      </c>
      <c r="X97" s="6" t="str">
        <f t="shared" ref="X97" si="17">IF(E97=P97,"OK","ERRO")</f>
        <v>OK</v>
      </c>
      <c r="Y97" s="6" t="str">
        <f t="shared" ref="Y97" si="18">IF(F97=Q97,"OK","ERRO")</f>
        <v>OK</v>
      </c>
      <c r="Z97" s="6" t="str">
        <f t="shared" si="14"/>
        <v>OK</v>
      </c>
      <c r="AA97" s="6" t="str">
        <f t="shared" ref="AA97" si="19">IF(S97&lt;=H97,"OK","ERRO")</f>
        <v>OK</v>
      </c>
      <c r="AB97" s="7">
        <f t="shared" si="15"/>
        <v>0</v>
      </c>
    </row>
    <row r="98" spans="1:28" ht="24" customHeight="1" x14ac:dyDescent="0.2">
      <c r="A98" s="34" t="s">
        <v>259</v>
      </c>
      <c r="B98" s="34" t="s">
        <v>117</v>
      </c>
      <c r="C98" s="34"/>
      <c r="D98" s="34" t="s">
        <v>260</v>
      </c>
      <c r="E98" s="35"/>
      <c r="F98" s="36">
        <v>1</v>
      </c>
      <c r="G98" s="36" t="s">
        <v>501</v>
      </c>
      <c r="H98" s="37" t="s">
        <v>501</v>
      </c>
      <c r="I98" s="38">
        <f>J99 + J100 + J101 + J102 + J103</f>
        <v>276049.18</v>
      </c>
      <c r="J98" s="38">
        <f t="shared" si="8"/>
        <v>276049.18</v>
      </c>
      <c r="K98" s="37">
        <f>J98 / K7</f>
        <v>6.6048396015501012E-2</v>
      </c>
      <c r="L98" s="34" t="s">
        <v>259</v>
      </c>
      <c r="M98" s="34" t="s">
        <v>117</v>
      </c>
      <c r="N98" s="34"/>
      <c r="O98" s="34" t="s">
        <v>260</v>
      </c>
      <c r="P98" s="35"/>
      <c r="Q98" s="36">
        <v>1</v>
      </c>
      <c r="R98" s="46"/>
      <c r="S98" s="37" t="s">
        <v>501</v>
      </c>
      <c r="T98" s="38">
        <f>U99 + U100 + U101 + U102 + U103</f>
        <v>0</v>
      </c>
      <c r="U98" s="38">
        <f t="shared" si="9"/>
        <v>0</v>
      </c>
      <c r="V98" s="37" t="e">
        <f>U98 / V7</f>
        <v>#DIV/0!</v>
      </c>
      <c r="W98" s="5" t="str">
        <f t="shared" ref="W98:W161" si="20">IF(D98=O98,"OK","ERRO")</f>
        <v>OK</v>
      </c>
      <c r="X98" s="6" t="str">
        <f t="shared" ref="X98:X161" si="21">IF(E98=P98,"OK","ERRO")</f>
        <v>OK</v>
      </c>
      <c r="Y98" s="6" t="str">
        <f t="shared" ref="Y98:Y161" si="22">IF(F98=Q98,"OK","ERRO")</f>
        <v>OK</v>
      </c>
      <c r="Z98" s="6" t="str">
        <f t="shared" si="14"/>
        <v>OK</v>
      </c>
      <c r="AA98" s="6" t="str">
        <f t="shared" ref="AA98:AA161" si="23">IF(S98&lt;=H98,"OK","ERRO")</f>
        <v>OK</v>
      </c>
      <c r="AB98" s="7">
        <f t="shared" si="15"/>
        <v>0</v>
      </c>
    </row>
    <row r="99" spans="1:28" ht="24" customHeight="1" x14ac:dyDescent="0.2">
      <c r="A99" s="39" t="s">
        <v>261</v>
      </c>
      <c r="B99" s="39" t="s">
        <v>262</v>
      </c>
      <c r="C99" s="39" t="s">
        <v>17</v>
      </c>
      <c r="D99" s="39" t="s">
        <v>263</v>
      </c>
      <c r="E99" s="40" t="s">
        <v>18</v>
      </c>
      <c r="F99" s="41">
        <v>2458</v>
      </c>
      <c r="G99" s="42">
        <v>12.56</v>
      </c>
      <c r="H99" s="43" t="s">
        <v>501</v>
      </c>
      <c r="I99" s="42">
        <f>(TRUNC(G99 * K8,2) + G99)</f>
        <v>15.33</v>
      </c>
      <c r="J99" s="42">
        <f t="shared" si="8"/>
        <v>37681.14</v>
      </c>
      <c r="K99" s="43">
        <f>J99 / K7</f>
        <v>9.0157082047319821E-3</v>
      </c>
      <c r="L99" s="39" t="s">
        <v>261</v>
      </c>
      <c r="M99" s="39" t="s">
        <v>262</v>
      </c>
      <c r="N99" s="39" t="s">
        <v>17</v>
      </c>
      <c r="O99" s="39" t="s">
        <v>263</v>
      </c>
      <c r="P99" s="40" t="s">
        <v>18</v>
      </c>
      <c r="Q99" s="41">
        <v>2458</v>
      </c>
      <c r="R99" s="47"/>
      <c r="S99" s="43" t="s">
        <v>501</v>
      </c>
      <c r="T99" s="42">
        <f>(TRUNC(R99 * V8,2) + R99)</f>
        <v>0</v>
      </c>
      <c r="U99" s="42">
        <f t="shared" si="9"/>
        <v>0</v>
      </c>
      <c r="V99" s="43" t="e">
        <f>U99 / V7</f>
        <v>#DIV/0!</v>
      </c>
      <c r="W99" s="5" t="str">
        <f t="shared" si="20"/>
        <v>OK</v>
      </c>
      <c r="X99" s="6" t="str">
        <f t="shared" si="21"/>
        <v>OK</v>
      </c>
      <c r="Y99" s="6" t="str">
        <f t="shared" si="22"/>
        <v>OK</v>
      </c>
      <c r="Z99" s="6" t="str">
        <f t="shared" si="14"/>
        <v>OK</v>
      </c>
      <c r="AA99" s="6" t="str">
        <f t="shared" si="23"/>
        <v>OK</v>
      </c>
      <c r="AB99" s="7">
        <f t="shared" si="15"/>
        <v>0</v>
      </c>
    </row>
    <row r="100" spans="1:28" ht="24" customHeight="1" x14ac:dyDescent="0.2">
      <c r="A100" s="39" t="s">
        <v>264</v>
      </c>
      <c r="B100" s="39" t="s">
        <v>265</v>
      </c>
      <c r="C100" s="39" t="s">
        <v>17</v>
      </c>
      <c r="D100" s="39" t="s">
        <v>266</v>
      </c>
      <c r="E100" s="40" t="s">
        <v>18</v>
      </c>
      <c r="F100" s="41">
        <v>2301</v>
      </c>
      <c r="G100" s="42">
        <v>8.69</v>
      </c>
      <c r="H100" s="43" t="s">
        <v>501</v>
      </c>
      <c r="I100" s="42">
        <f>(TRUNC(G100 * K8,2) + G100)</f>
        <v>10.61</v>
      </c>
      <c r="J100" s="42">
        <f t="shared" si="8"/>
        <v>24413.61</v>
      </c>
      <c r="K100" s="43">
        <f>J100 / K7</f>
        <v>5.841277200852384E-3</v>
      </c>
      <c r="L100" s="39" t="s">
        <v>264</v>
      </c>
      <c r="M100" s="39" t="s">
        <v>265</v>
      </c>
      <c r="N100" s="39" t="s">
        <v>17</v>
      </c>
      <c r="O100" s="39" t="s">
        <v>266</v>
      </c>
      <c r="P100" s="40" t="s">
        <v>18</v>
      </c>
      <c r="Q100" s="41">
        <v>2301</v>
      </c>
      <c r="R100" s="47"/>
      <c r="S100" s="43" t="s">
        <v>501</v>
      </c>
      <c r="T100" s="42">
        <f>(TRUNC(R100 * V8,2) + R100)</f>
        <v>0</v>
      </c>
      <c r="U100" s="42">
        <f t="shared" si="9"/>
        <v>0</v>
      </c>
      <c r="V100" s="43" t="e">
        <f>U100 / V7</f>
        <v>#DIV/0!</v>
      </c>
      <c r="W100" s="5" t="str">
        <f t="shared" si="20"/>
        <v>OK</v>
      </c>
      <c r="X100" s="6" t="str">
        <f t="shared" si="21"/>
        <v>OK</v>
      </c>
      <c r="Y100" s="6" t="str">
        <f t="shared" si="22"/>
        <v>OK</v>
      </c>
      <c r="Z100" s="6" t="str">
        <f t="shared" si="14"/>
        <v>OK</v>
      </c>
      <c r="AA100" s="6" t="str">
        <f t="shared" si="23"/>
        <v>OK</v>
      </c>
      <c r="AB100" s="7">
        <f t="shared" si="15"/>
        <v>0</v>
      </c>
    </row>
    <row r="101" spans="1:28" ht="24" customHeight="1" x14ac:dyDescent="0.2">
      <c r="A101" s="39" t="s">
        <v>267</v>
      </c>
      <c r="B101" s="39" t="s">
        <v>268</v>
      </c>
      <c r="C101" s="39" t="s">
        <v>17</v>
      </c>
      <c r="D101" s="39" t="s">
        <v>269</v>
      </c>
      <c r="E101" s="40" t="s">
        <v>18</v>
      </c>
      <c r="F101" s="41">
        <v>2453</v>
      </c>
      <c r="G101" s="42">
        <v>8.35</v>
      </c>
      <c r="H101" s="43" t="s">
        <v>501</v>
      </c>
      <c r="I101" s="42">
        <f>(TRUNC(G101 * K8,2) + G101)</f>
        <v>10.19</v>
      </c>
      <c r="J101" s="42">
        <f t="shared" si="8"/>
        <v>24996.07</v>
      </c>
      <c r="K101" s="43">
        <f>J101 / K7</f>
        <v>5.9806384144708725E-3</v>
      </c>
      <c r="L101" s="39" t="s">
        <v>267</v>
      </c>
      <c r="M101" s="39" t="s">
        <v>268</v>
      </c>
      <c r="N101" s="39" t="s">
        <v>17</v>
      </c>
      <c r="O101" s="39" t="s">
        <v>269</v>
      </c>
      <c r="P101" s="40" t="s">
        <v>18</v>
      </c>
      <c r="Q101" s="41">
        <v>2453</v>
      </c>
      <c r="R101" s="47"/>
      <c r="S101" s="43" t="s">
        <v>501</v>
      </c>
      <c r="T101" s="42">
        <f>(TRUNC(R101 * V8,2) + R101)</f>
        <v>0</v>
      </c>
      <c r="U101" s="42">
        <f t="shared" si="9"/>
        <v>0</v>
      </c>
      <c r="V101" s="43" t="e">
        <f>U101 / V7</f>
        <v>#DIV/0!</v>
      </c>
      <c r="W101" s="5" t="str">
        <f t="shared" si="20"/>
        <v>OK</v>
      </c>
      <c r="X101" s="6" t="str">
        <f t="shared" si="21"/>
        <v>OK</v>
      </c>
      <c r="Y101" s="6" t="str">
        <f t="shared" si="22"/>
        <v>OK</v>
      </c>
      <c r="Z101" s="6" t="str">
        <f t="shared" si="14"/>
        <v>OK</v>
      </c>
      <c r="AA101" s="6" t="str">
        <f t="shared" si="23"/>
        <v>OK</v>
      </c>
      <c r="AB101" s="7">
        <f t="shared" si="15"/>
        <v>0</v>
      </c>
    </row>
    <row r="102" spans="1:28" ht="24" customHeight="1" x14ac:dyDescent="0.2">
      <c r="A102" s="39" t="s">
        <v>270</v>
      </c>
      <c r="B102" s="39" t="s">
        <v>271</v>
      </c>
      <c r="C102" s="39" t="s">
        <v>17</v>
      </c>
      <c r="D102" s="39" t="s">
        <v>272</v>
      </c>
      <c r="E102" s="40" t="s">
        <v>18</v>
      </c>
      <c r="F102" s="41">
        <v>2115</v>
      </c>
      <c r="G102" s="42">
        <v>9.6</v>
      </c>
      <c r="H102" s="43" t="s">
        <v>501</v>
      </c>
      <c r="I102" s="42">
        <f>(TRUNC(G102 * K8,2) + G102)</f>
        <v>11.719999999999999</v>
      </c>
      <c r="J102" s="42">
        <f t="shared" si="8"/>
        <v>24787.8</v>
      </c>
      <c r="K102" s="43">
        <f>J102 / K7</f>
        <v>5.9308070784815812E-3</v>
      </c>
      <c r="L102" s="39" t="s">
        <v>270</v>
      </c>
      <c r="M102" s="39" t="s">
        <v>271</v>
      </c>
      <c r="N102" s="39" t="s">
        <v>17</v>
      </c>
      <c r="O102" s="39" t="s">
        <v>272</v>
      </c>
      <c r="P102" s="40" t="s">
        <v>18</v>
      </c>
      <c r="Q102" s="41">
        <v>2115</v>
      </c>
      <c r="R102" s="47"/>
      <c r="S102" s="43" t="s">
        <v>501</v>
      </c>
      <c r="T102" s="42">
        <f>(TRUNC(R102 * V8,2) + R102)</f>
        <v>0</v>
      </c>
      <c r="U102" s="42">
        <f t="shared" si="9"/>
        <v>0</v>
      </c>
      <c r="V102" s="43" t="e">
        <f>U102 / V7</f>
        <v>#DIV/0!</v>
      </c>
      <c r="W102" s="5" t="str">
        <f t="shared" si="20"/>
        <v>OK</v>
      </c>
      <c r="X102" s="6" t="str">
        <f t="shared" si="21"/>
        <v>OK</v>
      </c>
      <c r="Y102" s="6" t="str">
        <f t="shared" si="22"/>
        <v>OK</v>
      </c>
      <c r="Z102" s="6" t="str">
        <f t="shared" si="14"/>
        <v>OK</v>
      </c>
      <c r="AA102" s="6" t="str">
        <f t="shared" si="23"/>
        <v>OK</v>
      </c>
      <c r="AB102" s="7">
        <f t="shared" si="15"/>
        <v>0</v>
      </c>
    </row>
    <row r="103" spans="1:28" ht="24" customHeight="1" x14ac:dyDescent="0.2">
      <c r="A103" s="39" t="s">
        <v>273</v>
      </c>
      <c r="B103" s="39" t="s">
        <v>274</v>
      </c>
      <c r="C103" s="39" t="s">
        <v>17</v>
      </c>
      <c r="D103" s="39" t="s">
        <v>275</v>
      </c>
      <c r="E103" s="40" t="s">
        <v>18</v>
      </c>
      <c r="F103" s="41">
        <v>14104</v>
      </c>
      <c r="G103" s="42">
        <v>9.5399999999999991</v>
      </c>
      <c r="H103" s="43" t="s">
        <v>501</v>
      </c>
      <c r="I103" s="42">
        <f>(TRUNC(G103 * K8,2) + G103)</f>
        <v>11.639999999999999</v>
      </c>
      <c r="J103" s="42">
        <f t="shared" si="8"/>
        <v>164170.56</v>
      </c>
      <c r="K103" s="43">
        <f>J103 / K7</f>
        <v>3.9279965116964195E-2</v>
      </c>
      <c r="L103" s="39" t="s">
        <v>273</v>
      </c>
      <c r="M103" s="39" t="s">
        <v>274</v>
      </c>
      <c r="N103" s="39" t="s">
        <v>17</v>
      </c>
      <c r="O103" s="39" t="s">
        <v>275</v>
      </c>
      <c r="P103" s="40" t="s">
        <v>18</v>
      </c>
      <c r="Q103" s="41">
        <v>14104</v>
      </c>
      <c r="R103" s="47"/>
      <c r="S103" s="43" t="s">
        <v>501</v>
      </c>
      <c r="T103" s="42">
        <f>(TRUNC(R103 * V8,2) + R103)</f>
        <v>0</v>
      </c>
      <c r="U103" s="42">
        <f t="shared" si="9"/>
        <v>0</v>
      </c>
      <c r="V103" s="43" t="e">
        <f>U103 / V7</f>
        <v>#DIV/0!</v>
      </c>
      <c r="W103" s="5" t="str">
        <f t="shared" si="20"/>
        <v>OK</v>
      </c>
      <c r="X103" s="6" t="str">
        <f t="shared" si="21"/>
        <v>OK</v>
      </c>
      <c r="Y103" s="6" t="str">
        <f t="shared" si="22"/>
        <v>OK</v>
      </c>
      <c r="Z103" s="6" t="str">
        <f t="shared" si="14"/>
        <v>OK</v>
      </c>
      <c r="AA103" s="6" t="str">
        <f t="shared" si="23"/>
        <v>OK</v>
      </c>
      <c r="AB103" s="7">
        <f t="shared" si="15"/>
        <v>0</v>
      </c>
    </row>
    <row r="104" spans="1:28" ht="24" customHeight="1" x14ac:dyDescent="0.2">
      <c r="A104" s="34" t="s">
        <v>276</v>
      </c>
      <c r="B104" s="34" t="s">
        <v>117</v>
      </c>
      <c r="C104" s="34"/>
      <c r="D104" s="34" t="s">
        <v>277</v>
      </c>
      <c r="E104" s="35"/>
      <c r="F104" s="36">
        <v>1</v>
      </c>
      <c r="G104" s="36" t="s">
        <v>501</v>
      </c>
      <c r="H104" s="37" t="s">
        <v>501</v>
      </c>
      <c r="I104" s="38">
        <f>J105</f>
        <v>7465.71</v>
      </c>
      <c r="J104" s="38">
        <f t="shared" si="8"/>
        <v>7465.71</v>
      </c>
      <c r="K104" s="37">
        <f>J104 / K7</f>
        <v>1.786269282223139E-3</v>
      </c>
      <c r="L104" s="34" t="s">
        <v>276</v>
      </c>
      <c r="M104" s="34" t="s">
        <v>117</v>
      </c>
      <c r="N104" s="34"/>
      <c r="O104" s="34" t="s">
        <v>277</v>
      </c>
      <c r="P104" s="35"/>
      <c r="Q104" s="36">
        <v>1</v>
      </c>
      <c r="R104" s="46"/>
      <c r="S104" s="37" t="s">
        <v>501</v>
      </c>
      <c r="T104" s="38">
        <f>U105</f>
        <v>0</v>
      </c>
      <c r="U104" s="38">
        <f t="shared" si="9"/>
        <v>0</v>
      </c>
      <c r="V104" s="37" t="e">
        <f>U104 / V7</f>
        <v>#DIV/0!</v>
      </c>
      <c r="W104" s="5" t="str">
        <f t="shared" si="20"/>
        <v>OK</v>
      </c>
      <c r="X104" s="6" t="str">
        <f t="shared" si="21"/>
        <v>OK</v>
      </c>
      <c r="Y104" s="6" t="str">
        <f t="shared" si="22"/>
        <v>OK</v>
      </c>
      <c r="Z104" s="6" t="str">
        <f t="shared" si="14"/>
        <v>OK</v>
      </c>
      <c r="AA104" s="6" t="str">
        <f t="shared" si="23"/>
        <v>OK</v>
      </c>
      <c r="AB104" s="7">
        <f t="shared" si="15"/>
        <v>0</v>
      </c>
    </row>
    <row r="105" spans="1:28" ht="24" customHeight="1" x14ac:dyDescent="0.2">
      <c r="A105" s="39" t="s">
        <v>278</v>
      </c>
      <c r="B105" s="39" t="s">
        <v>262</v>
      </c>
      <c r="C105" s="39" t="s">
        <v>17</v>
      </c>
      <c r="D105" s="39" t="s">
        <v>263</v>
      </c>
      <c r="E105" s="40" t="s">
        <v>18</v>
      </c>
      <c r="F105" s="41">
        <v>487</v>
      </c>
      <c r="G105" s="42">
        <v>12.56</v>
      </c>
      <c r="H105" s="43" t="s">
        <v>501</v>
      </c>
      <c r="I105" s="42">
        <f>(TRUNC(G105 * K8,2) + G105)</f>
        <v>15.33</v>
      </c>
      <c r="J105" s="42">
        <f t="shared" si="8"/>
        <v>7465.71</v>
      </c>
      <c r="K105" s="43">
        <f>J105 / K7</f>
        <v>1.786269282223139E-3</v>
      </c>
      <c r="L105" s="39" t="s">
        <v>278</v>
      </c>
      <c r="M105" s="39" t="s">
        <v>262</v>
      </c>
      <c r="N105" s="39" t="s">
        <v>17</v>
      </c>
      <c r="O105" s="39" t="s">
        <v>263</v>
      </c>
      <c r="P105" s="40" t="s">
        <v>18</v>
      </c>
      <c r="Q105" s="41">
        <v>487</v>
      </c>
      <c r="R105" s="47"/>
      <c r="S105" s="43" t="s">
        <v>501</v>
      </c>
      <c r="T105" s="42">
        <f>(TRUNC(R105 * V8,2) + R105)</f>
        <v>0</v>
      </c>
      <c r="U105" s="42">
        <f t="shared" si="9"/>
        <v>0</v>
      </c>
      <c r="V105" s="43" t="e">
        <f>U105 / V7</f>
        <v>#DIV/0!</v>
      </c>
      <c r="W105" s="5" t="str">
        <f t="shared" si="20"/>
        <v>OK</v>
      </c>
      <c r="X105" s="6" t="str">
        <f t="shared" si="21"/>
        <v>OK</v>
      </c>
      <c r="Y105" s="6" t="str">
        <f t="shared" si="22"/>
        <v>OK</v>
      </c>
      <c r="Z105" s="6" t="str">
        <f t="shared" si="14"/>
        <v>OK</v>
      </c>
      <c r="AA105" s="6" t="str">
        <f t="shared" si="23"/>
        <v>OK</v>
      </c>
      <c r="AB105" s="7">
        <f t="shared" si="15"/>
        <v>0</v>
      </c>
    </row>
    <row r="106" spans="1:28" ht="24" customHeight="1" x14ac:dyDescent="0.2">
      <c r="A106" s="34" t="s">
        <v>279</v>
      </c>
      <c r="B106" s="34" t="s">
        <v>117</v>
      </c>
      <c r="C106" s="34"/>
      <c r="D106" s="34" t="s">
        <v>280</v>
      </c>
      <c r="E106" s="35"/>
      <c r="F106" s="36">
        <v>1</v>
      </c>
      <c r="G106" s="36" t="s">
        <v>501</v>
      </c>
      <c r="H106" s="37" t="s">
        <v>501</v>
      </c>
      <c r="I106" s="38">
        <f>J107 + J108 + J109</f>
        <v>36162.320000000007</v>
      </c>
      <c r="J106" s="38">
        <f t="shared" si="8"/>
        <v>36162.32</v>
      </c>
      <c r="K106" s="37">
        <f>J106 / K7</f>
        <v>8.6523105491538594E-3</v>
      </c>
      <c r="L106" s="34" t="s">
        <v>279</v>
      </c>
      <c r="M106" s="34" t="s">
        <v>117</v>
      </c>
      <c r="N106" s="34"/>
      <c r="O106" s="34" t="s">
        <v>280</v>
      </c>
      <c r="P106" s="35"/>
      <c r="Q106" s="36">
        <v>1</v>
      </c>
      <c r="R106" s="46"/>
      <c r="S106" s="37" t="s">
        <v>501</v>
      </c>
      <c r="T106" s="38">
        <f>U107 + U108 + U109</f>
        <v>0</v>
      </c>
      <c r="U106" s="38">
        <f t="shared" si="9"/>
        <v>0</v>
      </c>
      <c r="V106" s="37" t="e">
        <f>U106 / V7</f>
        <v>#DIV/0!</v>
      </c>
      <c r="W106" s="5" t="str">
        <f t="shared" si="20"/>
        <v>OK</v>
      </c>
      <c r="X106" s="6" t="str">
        <f t="shared" si="21"/>
        <v>OK</v>
      </c>
      <c r="Y106" s="6" t="str">
        <f t="shared" si="22"/>
        <v>OK</v>
      </c>
      <c r="Z106" s="6" t="str">
        <f t="shared" si="14"/>
        <v>OK</v>
      </c>
      <c r="AA106" s="6" t="str">
        <f t="shared" si="23"/>
        <v>OK</v>
      </c>
      <c r="AB106" s="7">
        <f t="shared" si="15"/>
        <v>0</v>
      </c>
    </row>
    <row r="107" spans="1:28" ht="24" customHeight="1" x14ac:dyDescent="0.2">
      <c r="A107" s="39" t="s">
        <v>281</v>
      </c>
      <c r="B107" s="39" t="s">
        <v>282</v>
      </c>
      <c r="C107" s="39" t="s">
        <v>17</v>
      </c>
      <c r="D107" s="39" t="s">
        <v>283</v>
      </c>
      <c r="E107" s="40" t="s">
        <v>18</v>
      </c>
      <c r="F107" s="41">
        <v>77</v>
      </c>
      <c r="G107" s="42">
        <v>15.79</v>
      </c>
      <c r="H107" s="43" t="s">
        <v>501</v>
      </c>
      <c r="I107" s="42">
        <f>(TRUNC(G107 * K8,2) + G107)</f>
        <v>19.28</v>
      </c>
      <c r="J107" s="42">
        <f t="shared" si="8"/>
        <v>1484.56</v>
      </c>
      <c r="K107" s="43">
        <f>J107 / K7</f>
        <v>3.5520050010209116E-4</v>
      </c>
      <c r="L107" s="39" t="s">
        <v>281</v>
      </c>
      <c r="M107" s="39" t="s">
        <v>282</v>
      </c>
      <c r="N107" s="39" t="s">
        <v>17</v>
      </c>
      <c r="O107" s="39" t="s">
        <v>283</v>
      </c>
      <c r="P107" s="40" t="s">
        <v>18</v>
      </c>
      <c r="Q107" s="41">
        <v>77</v>
      </c>
      <c r="R107" s="47"/>
      <c r="S107" s="43" t="s">
        <v>501</v>
      </c>
      <c r="T107" s="42">
        <f>(TRUNC(R107 * V8,2) + R107)</f>
        <v>0</v>
      </c>
      <c r="U107" s="42">
        <f t="shared" si="9"/>
        <v>0</v>
      </c>
      <c r="V107" s="43" t="e">
        <f>U107 / V7</f>
        <v>#DIV/0!</v>
      </c>
      <c r="W107" s="5" t="str">
        <f t="shared" si="20"/>
        <v>OK</v>
      </c>
      <c r="X107" s="6" t="str">
        <f t="shared" si="21"/>
        <v>OK</v>
      </c>
      <c r="Y107" s="6" t="str">
        <f t="shared" si="22"/>
        <v>OK</v>
      </c>
      <c r="Z107" s="6" t="str">
        <f t="shared" si="14"/>
        <v>OK</v>
      </c>
      <c r="AA107" s="6" t="str">
        <f t="shared" si="23"/>
        <v>OK</v>
      </c>
      <c r="AB107" s="7">
        <f t="shared" si="15"/>
        <v>0</v>
      </c>
    </row>
    <row r="108" spans="1:28" ht="24" customHeight="1" x14ac:dyDescent="0.2">
      <c r="A108" s="39" t="s">
        <v>284</v>
      </c>
      <c r="B108" s="39" t="s">
        <v>285</v>
      </c>
      <c r="C108" s="39" t="s">
        <v>17</v>
      </c>
      <c r="D108" s="39" t="s">
        <v>286</v>
      </c>
      <c r="E108" s="40" t="s">
        <v>18</v>
      </c>
      <c r="F108" s="41">
        <v>988</v>
      </c>
      <c r="G108" s="42">
        <v>14.43</v>
      </c>
      <c r="H108" s="43" t="s">
        <v>501</v>
      </c>
      <c r="I108" s="42">
        <f>(TRUNC(G108 * K8,2) + G108)</f>
        <v>17.62</v>
      </c>
      <c r="J108" s="42">
        <f t="shared" si="8"/>
        <v>17408.560000000001</v>
      </c>
      <c r="K108" s="43">
        <f>J108 / K7</f>
        <v>4.165226880730493E-3</v>
      </c>
      <c r="L108" s="39" t="s">
        <v>284</v>
      </c>
      <c r="M108" s="39" t="s">
        <v>285</v>
      </c>
      <c r="N108" s="39" t="s">
        <v>17</v>
      </c>
      <c r="O108" s="39" t="s">
        <v>286</v>
      </c>
      <c r="P108" s="40" t="s">
        <v>18</v>
      </c>
      <c r="Q108" s="41">
        <v>988</v>
      </c>
      <c r="R108" s="47"/>
      <c r="S108" s="43" t="s">
        <v>501</v>
      </c>
      <c r="T108" s="42">
        <f>(TRUNC(R108 * V8,2) + R108)</f>
        <v>0</v>
      </c>
      <c r="U108" s="42">
        <f t="shared" si="9"/>
        <v>0</v>
      </c>
      <c r="V108" s="43" t="e">
        <f>U108 / V7</f>
        <v>#DIV/0!</v>
      </c>
      <c r="W108" s="5" t="str">
        <f t="shared" si="20"/>
        <v>OK</v>
      </c>
      <c r="X108" s="6" t="str">
        <f t="shared" si="21"/>
        <v>OK</v>
      </c>
      <c r="Y108" s="6" t="str">
        <f t="shared" si="22"/>
        <v>OK</v>
      </c>
      <c r="Z108" s="6" t="str">
        <f t="shared" si="14"/>
        <v>OK</v>
      </c>
      <c r="AA108" s="6" t="str">
        <f t="shared" si="23"/>
        <v>OK</v>
      </c>
      <c r="AB108" s="7">
        <f t="shared" si="15"/>
        <v>0</v>
      </c>
    </row>
    <row r="109" spans="1:28" ht="24" customHeight="1" x14ac:dyDescent="0.2">
      <c r="A109" s="39" t="s">
        <v>287</v>
      </c>
      <c r="B109" s="39" t="s">
        <v>288</v>
      </c>
      <c r="C109" s="39" t="s">
        <v>17</v>
      </c>
      <c r="D109" s="39" t="s">
        <v>289</v>
      </c>
      <c r="E109" s="40" t="s">
        <v>18</v>
      </c>
      <c r="F109" s="41">
        <v>1107</v>
      </c>
      <c r="G109" s="42">
        <v>12.78</v>
      </c>
      <c r="H109" s="43" t="s">
        <v>501</v>
      </c>
      <c r="I109" s="42">
        <f>(TRUNC(G109 * K8,2) + G109)</f>
        <v>15.6</v>
      </c>
      <c r="J109" s="42">
        <f t="shared" si="8"/>
        <v>17269.2</v>
      </c>
      <c r="K109" s="43">
        <f>J109 / K7</f>
        <v>4.1318831683212756E-3</v>
      </c>
      <c r="L109" s="39" t="s">
        <v>287</v>
      </c>
      <c r="M109" s="39" t="s">
        <v>288</v>
      </c>
      <c r="N109" s="39" t="s">
        <v>17</v>
      </c>
      <c r="O109" s="39" t="s">
        <v>289</v>
      </c>
      <c r="P109" s="40" t="s">
        <v>18</v>
      </c>
      <c r="Q109" s="41">
        <v>1107</v>
      </c>
      <c r="R109" s="47"/>
      <c r="S109" s="43" t="s">
        <v>501</v>
      </c>
      <c r="T109" s="42">
        <f>(TRUNC(R109 * V8,2) + R109)</f>
        <v>0</v>
      </c>
      <c r="U109" s="42">
        <f t="shared" si="9"/>
        <v>0</v>
      </c>
      <c r="V109" s="43" t="e">
        <f>U109 / V7</f>
        <v>#DIV/0!</v>
      </c>
      <c r="W109" s="5" t="str">
        <f t="shared" si="20"/>
        <v>OK</v>
      </c>
      <c r="X109" s="6" t="str">
        <f t="shared" si="21"/>
        <v>OK</v>
      </c>
      <c r="Y109" s="6" t="str">
        <f t="shared" si="22"/>
        <v>OK</v>
      </c>
      <c r="Z109" s="6" t="str">
        <f t="shared" si="14"/>
        <v>OK</v>
      </c>
      <c r="AA109" s="6" t="str">
        <f t="shared" si="23"/>
        <v>OK</v>
      </c>
      <c r="AB109" s="7">
        <f t="shared" si="15"/>
        <v>0</v>
      </c>
    </row>
    <row r="110" spans="1:28" ht="24" customHeight="1" x14ac:dyDescent="0.2">
      <c r="A110" s="34" t="s">
        <v>290</v>
      </c>
      <c r="B110" s="34" t="s">
        <v>117</v>
      </c>
      <c r="C110" s="34"/>
      <c r="D110" s="34" t="s">
        <v>291</v>
      </c>
      <c r="E110" s="35"/>
      <c r="F110" s="36">
        <v>1</v>
      </c>
      <c r="G110" s="36" t="s">
        <v>501</v>
      </c>
      <c r="H110" s="37" t="s">
        <v>501</v>
      </c>
      <c r="I110" s="38">
        <f>J111 + J112 + J113 + J114</f>
        <v>163345.66</v>
      </c>
      <c r="J110" s="38">
        <f t="shared" si="8"/>
        <v>163345.66</v>
      </c>
      <c r="K110" s="37">
        <f>J110 / K7</f>
        <v>3.908259694556377E-2</v>
      </c>
      <c r="L110" s="34" t="s">
        <v>290</v>
      </c>
      <c r="M110" s="34" t="s">
        <v>117</v>
      </c>
      <c r="N110" s="34"/>
      <c r="O110" s="34" t="s">
        <v>291</v>
      </c>
      <c r="P110" s="35"/>
      <c r="Q110" s="36">
        <v>1</v>
      </c>
      <c r="R110" s="46"/>
      <c r="S110" s="37" t="s">
        <v>501</v>
      </c>
      <c r="T110" s="38">
        <f>U111 + U112 + U113 + U114</f>
        <v>0</v>
      </c>
      <c r="U110" s="38">
        <f t="shared" si="9"/>
        <v>0</v>
      </c>
      <c r="V110" s="37" t="e">
        <f>U110 / V7</f>
        <v>#DIV/0!</v>
      </c>
      <c r="W110" s="5" t="str">
        <f t="shared" si="20"/>
        <v>OK</v>
      </c>
      <c r="X110" s="6" t="str">
        <f t="shared" si="21"/>
        <v>OK</v>
      </c>
      <c r="Y110" s="6" t="str">
        <f t="shared" si="22"/>
        <v>OK</v>
      </c>
      <c r="Z110" s="6" t="str">
        <f t="shared" si="14"/>
        <v>OK</v>
      </c>
      <c r="AA110" s="6" t="str">
        <f t="shared" si="23"/>
        <v>OK</v>
      </c>
      <c r="AB110" s="7">
        <f t="shared" si="15"/>
        <v>0</v>
      </c>
    </row>
    <row r="111" spans="1:28" ht="24" customHeight="1" x14ac:dyDescent="0.2">
      <c r="A111" s="39" t="s">
        <v>292</v>
      </c>
      <c r="B111" s="39" t="s">
        <v>293</v>
      </c>
      <c r="C111" s="39" t="s">
        <v>17</v>
      </c>
      <c r="D111" s="39" t="s">
        <v>294</v>
      </c>
      <c r="E111" s="40" t="s">
        <v>18</v>
      </c>
      <c r="F111" s="41">
        <v>6515</v>
      </c>
      <c r="G111" s="42">
        <v>12.14</v>
      </c>
      <c r="H111" s="43" t="s">
        <v>501</v>
      </c>
      <c r="I111" s="42">
        <f>(TRUNC(G111 * K8,2) + G111)</f>
        <v>14.82</v>
      </c>
      <c r="J111" s="42">
        <f t="shared" si="8"/>
        <v>96552.3</v>
      </c>
      <c r="K111" s="43">
        <f>J111 / K7</f>
        <v>2.3101407316650818E-2</v>
      </c>
      <c r="L111" s="39" t="s">
        <v>292</v>
      </c>
      <c r="M111" s="39" t="s">
        <v>293</v>
      </c>
      <c r="N111" s="39" t="s">
        <v>17</v>
      </c>
      <c r="O111" s="39" t="s">
        <v>294</v>
      </c>
      <c r="P111" s="40" t="s">
        <v>18</v>
      </c>
      <c r="Q111" s="41">
        <v>6515</v>
      </c>
      <c r="R111" s="47"/>
      <c r="S111" s="43" t="s">
        <v>501</v>
      </c>
      <c r="T111" s="42">
        <f>(TRUNC(R111 * V8,2) + R111)</f>
        <v>0</v>
      </c>
      <c r="U111" s="42">
        <f t="shared" si="9"/>
        <v>0</v>
      </c>
      <c r="V111" s="43" t="e">
        <f>U111 / V7</f>
        <v>#DIV/0!</v>
      </c>
      <c r="W111" s="5" t="str">
        <f t="shared" si="20"/>
        <v>OK</v>
      </c>
      <c r="X111" s="6" t="str">
        <f t="shared" si="21"/>
        <v>OK</v>
      </c>
      <c r="Y111" s="6" t="str">
        <f t="shared" si="22"/>
        <v>OK</v>
      </c>
      <c r="Z111" s="6" t="str">
        <f t="shared" si="14"/>
        <v>OK</v>
      </c>
      <c r="AA111" s="6" t="str">
        <f t="shared" si="23"/>
        <v>OK</v>
      </c>
      <c r="AB111" s="7">
        <f t="shared" si="15"/>
        <v>0</v>
      </c>
    </row>
    <row r="112" spans="1:28" ht="24" customHeight="1" x14ac:dyDescent="0.2">
      <c r="A112" s="39" t="s">
        <v>295</v>
      </c>
      <c r="B112" s="39" t="s">
        <v>296</v>
      </c>
      <c r="C112" s="39" t="s">
        <v>17</v>
      </c>
      <c r="D112" s="39" t="s">
        <v>297</v>
      </c>
      <c r="E112" s="40" t="s">
        <v>18</v>
      </c>
      <c r="F112" s="41">
        <v>1543</v>
      </c>
      <c r="G112" s="42">
        <v>11.41</v>
      </c>
      <c r="H112" s="43" t="s">
        <v>501</v>
      </c>
      <c r="I112" s="42">
        <f>(TRUNC(G112 * K8,2) + G112)</f>
        <v>13.93</v>
      </c>
      <c r="J112" s="42">
        <f t="shared" si="8"/>
        <v>21493.99</v>
      </c>
      <c r="K112" s="43">
        <f>J112 / K7</f>
        <v>5.1427197265111191E-3</v>
      </c>
      <c r="L112" s="39" t="s">
        <v>295</v>
      </c>
      <c r="M112" s="39" t="s">
        <v>296</v>
      </c>
      <c r="N112" s="39" t="s">
        <v>17</v>
      </c>
      <c r="O112" s="39" t="s">
        <v>297</v>
      </c>
      <c r="P112" s="40" t="s">
        <v>18</v>
      </c>
      <c r="Q112" s="41">
        <v>1543</v>
      </c>
      <c r="R112" s="47"/>
      <c r="S112" s="43" t="s">
        <v>501</v>
      </c>
      <c r="T112" s="42">
        <f>(TRUNC(R112 * V8,2) + R112)</f>
        <v>0</v>
      </c>
      <c r="U112" s="42">
        <f t="shared" si="9"/>
        <v>0</v>
      </c>
      <c r="V112" s="43" t="e">
        <f>U112 / V7</f>
        <v>#DIV/0!</v>
      </c>
      <c r="W112" s="5" t="str">
        <f t="shared" si="20"/>
        <v>OK</v>
      </c>
      <c r="X112" s="6" t="str">
        <f t="shared" si="21"/>
        <v>OK</v>
      </c>
      <c r="Y112" s="6" t="str">
        <f t="shared" si="22"/>
        <v>OK</v>
      </c>
      <c r="Z112" s="6" t="str">
        <f t="shared" si="14"/>
        <v>OK</v>
      </c>
      <c r="AA112" s="6" t="str">
        <f t="shared" si="23"/>
        <v>OK</v>
      </c>
      <c r="AB112" s="7">
        <f t="shared" si="15"/>
        <v>0</v>
      </c>
    </row>
    <row r="113" spans="1:28" ht="24" customHeight="1" x14ac:dyDescent="0.2">
      <c r="A113" s="39" t="s">
        <v>298</v>
      </c>
      <c r="B113" s="39" t="s">
        <v>299</v>
      </c>
      <c r="C113" s="39" t="s">
        <v>17</v>
      </c>
      <c r="D113" s="39" t="s">
        <v>300</v>
      </c>
      <c r="E113" s="40" t="s">
        <v>18</v>
      </c>
      <c r="F113" s="41">
        <v>571</v>
      </c>
      <c r="G113" s="42">
        <v>10.82</v>
      </c>
      <c r="H113" s="43" t="s">
        <v>501</v>
      </c>
      <c r="I113" s="42">
        <f>(TRUNC(G113 * K8,2) + G113)</f>
        <v>13.21</v>
      </c>
      <c r="J113" s="42">
        <f t="shared" si="8"/>
        <v>7542.91</v>
      </c>
      <c r="K113" s="43">
        <f>J113 / K7</f>
        <v>1.8047403973063161E-3</v>
      </c>
      <c r="L113" s="39" t="s">
        <v>298</v>
      </c>
      <c r="M113" s="39" t="s">
        <v>299</v>
      </c>
      <c r="N113" s="39" t="s">
        <v>17</v>
      </c>
      <c r="O113" s="39" t="s">
        <v>300</v>
      </c>
      <c r="P113" s="40" t="s">
        <v>18</v>
      </c>
      <c r="Q113" s="41">
        <v>571</v>
      </c>
      <c r="R113" s="47"/>
      <c r="S113" s="43" t="s">
        <v>501</v>
      </c>
      <c r="T113" s="42">
        <f>(TRUNC(R113 * V8,2) + R113)</f>
        <v>0</v>
      </c>
      <c r="U113" s="42">
        <f t="shared" si="9"/>
        <v>0</v>
      </c>
      <c r="V113" s="43" t="e">
        <f>U113 / V7</f>
        <v>#DIV/0!</v>
      </c>
      <c r="W113" s="5" t="str">
        <f t="shared" si="20"/>
        <v>OK</v>
      </c>
      <c r="X113" s="6" t="str">
        <f t="shared" si="21"/>
        <v>OK</v>
      </c>
      <c r="Y113" s="6" t="str">
        <f t="shared" si="22"/>
        <v>OK</v>
      </c>
      <c r="Z113" s="6" t="str">
        <f t="shared" si="14"/>
        <v>OK</v>
      </c>
      <c r="AA113" s="6" t="str">
        <f t="shared" si="23"/>
        <v>OK</v>
      </c>
      <c r="AB113" s="7">
        <f t="shared" si="15"/>
        <v>0</v>
      </c>
    </row>
    <row r="114" spans="1:28" ht="24" customHeight="1" x14ac:dyDescent="0.2">
      <c r="A114" s="39" t="s">
        <v>301</v>
      </c>
      <c r="B114" s="39" t="s">
        <v>302</v>
      </c>
      <c r="C114" s="39" t="s">
        <v>17</v>
      </c>
      <c r="D114" s="39" t="s">
        <v>303</v>
      </c>
      <c r="E114" s="40" t="s">
        <v>18</v>
      </c>
      <c r="F114" s="41">
        <v>2891</v>
      </c>
      <c r="G114" s="42">
        <v>10.7</v>
      </c>
      <c r="H114" s="43" t="s">
        <v>501</v>
      </c>
      <c r="I114" s="42">
        <f>(TRUNC(G114 * K8,2) + G114)</f>
        <v>13.059999999999999</v>
      </c>
      <c r="J114" s="42">
        <f t="shared" si="8"/>
        <v>37756.46</v>
      </c>
      <c r="K114" s="43">
        <f>J114 / K7</f>
        <v>9.0337295050955183E-3</v>
      </c>
      <c r="L114" s="39" t="s">
        <v>301</v>
      </c>
      <c r="M114" s="39" t="s">
        <v>302</v>
      </c>
      <c r="N114" s="39" t="s">
        <v>17</v>
      </c>
      <c r="O114" s="39" t="s">
        <v>303</v>
      </c>
      <c r="P114" s="40" t="s">
        <v>18</v>
      </c>
      <c r="Q114" s="41">
        <v>2891</v>
      </c>
      <c r="R114" s="47"/>
      <c r="S114" s="43" t="s">
        <v>501</v>
      </c>
      <c r="T114" s="42">
        <f>(TRUNC(R114 * V8,2) + R114)</f>
        <v>0</v>
      </c>
      <c r="U114" s="42">
        <f t="shared" si="9"/>
        <v>0</v>
      </c>
      <c r="V114" s="43" t="e">
        <f>U114 / V7</f>
        <v>#DIV/0!</v>
      </c>
      <c r="W114" s="5" t="str">
        <f t="shared" si="20"/>
        <v>OK</v>
      </c>
      <c r="X114" s="6" t="str">
        <f t="shared" si="21"/>
        <v>OK</v>
      </c>
      <c r="Y114" s="6" t="str">
        <f t="shared" si="22"/>
        <v>OK</v>
      </c>
      <c r="Z114" s="6" t="str">
        <f t="shared" si="14"/>
        <v>OK</v>
      </c>
      <c r="AA114" s="6" t="str">
        <f t="shared" si="23"/>
        <v>OK</v>
      </c>
      <c r="AB114" s="7">
        <f t="shared" si="15"/>
        <v>0</v>
      </c>
    </row>
    <row r="115" spans="1:28" ht="24" customHeight="1" x14ac:dyDescent="0.2">
      <c r="A115" s="34" t="s">
        <v>304</v>
      </c>
      <c r="B115" s="34" t="s">
        <v>117</v>
      </c>
      <c r="C115" s="34"/>
      <c r="D115" s="34" t="s">
        <v>305</v>
      </c>
      <c r="E115" s="35"/>
      <c r="F115" s="36">
        <v>1</v>
      </c>
      <c r="G115" s="36" t="s">
        <v>501</v>
      </c>
      <c r="H115" s="37" t="s">
        <v>501</v>
      </c>
      <c r="I115" s="38">
        <f>J116</f>
        <v>46004</v>
      </c>
      <c r="J115" s="38">
        <f t="shared" si="8"/>
        <v>46004</v>
      </c>
      <c r="K115" s="37">
        <f>J115 / K7</f>
        <v>1.1007061894902598E-2</v>
      </c>
      <c r="L115" s="34" t="s">
        <v>304</v>
      </c>
      <c r="M115" s="34" t="s">
        <v>117</v>
      </c>
      <c r="N115" s="34"/>
      <c r="O115" s="34" t="s">
        <v>305</v>
      </c>
      <c r="P115" s="35"/>
      <c r="Q115" s="36">
        <v>1</v>
      </c>
      <c r="R115" s="46"/>
      <c r="S115" s="37" t="s">
        <v>501</v>
      </c>
      <c r="T115" s="38">
        <f>U116</f>
        <v>0</v>
      </c>
      <c r="U115" s="38">
        <f t="shared" si="9"/>
        <v>0</v>
      </c>
      <c r="V115" s="37" t="e">
        <f>U115 / V7</f>
        <v>#DIV/0!</v>
      </c>
      <c r="W115" s="5" t="str">
        <f t="shared" si="20"/>
        <v>OK</v>
      </c>
      <c r="X115" s="6" t="str">
        <f t="shared" si="21"/>
        <v>OK</v>
      </c>
      <c r="Y115" s="6" t="str">
        <f t="shared" si="22"/>
        <v>OK</v>
      </c>
      <c r="Z115" s="6" t="str">
        <f t="shared" si="14"/>
        <v>OK</v>
      </c>
      <c r="AA115" s="6" t="str">
        <f t="shared" si="23"/>
        <v>OK</v>
      </c>
      <c r="AB115" s="7">
        <f t="shared" si="15"/>
        <v>0</v>
      </c>
    </row>
    <row r="116" spans="1:28" ht="24" customHeight="1" x14ac:dyDescent="0.2">
      <c r="A116" s="39" t="s">
        <v>306</v>
      </c>
      <c r="B116" s="39" t="s">
        <v>307</v>
      </c>
      <c r="C116" s="39" t="s">
        <v>17</v>
      </c>
      <c r="D116" s="39" t="s">
        <v>308</v>
      </c>
      <c r="E116" s="40" t="s">
        <v>18</v>
      </c>
      <c r="F116" s="41">
        <v>3100</v>
      </c>
      <c r="G116" s="42">
        <v>12.16</v>
      </c>
      <c r="H116" s="43" t="s">
        <v>501</v>
      </c>
      <c r="I116" s="42">
        <f>(TRUNC(G116 * K8,2) + G116)</f>
        <v>14.84</v>
      </c>
      <c r="J116" s="42">
        <f t="shared" si="8"/>
        <v>46004</v>
      </c>
      <c r="K116" s="43">
        <f>J116 / K7</f>
        <v>1.1007061894902598E-2</v>
      </c>
      <c r="L116" s="39" t="s">
        <v>306</v>
      </c>
      <c r="M116" s="39" t="s">
        <v>307</v>
      </c>
      <c r="N116" s="39" t="s">
        <v>17</v>
      </c>
      <c r="O116" s="39" t="s">
        <v>308</v>
      </c>
      <c r="P116" s="40" t="s">
        <v>18</v>
      </c>
      <c r="Q116" s="41">
        <v>3100</v>
      </c>
      <c r="R116" s="47"/>
      <c r="S116" s="43" t="s">
        <v>501</v>
      </c>
      <c r="T116" s="42">
        <f>(TRUNC(R116 * V8,2) + R116)</f>
        <v>0</v>
      </c>
      <c r="U116" s="42">
        <f t="shared" si="9"/>
        <v>0</v>
      </c>
      <c r="V116" s="43" t="e">
        <f>U116 / V7</f>
        <v>#DIV/0!</v>
      </c>
      <c r="W116" s="5" t="str">
        <f t="shared" si="20"/>
        <v>OK</v>
      </c>
      <c r="X116" s="6" t="str">
        <f t="shared" si="21"/>
        <v>OK</v>
      </c>
      <c r="Y116" s="6" t="str">
        <f t="shared" si="22"/>
        <v>OK</v>
      </c>
      <c r="Z116" s="6" t="str">
        <f t="shared" si="14"/>
        <v>OK</v>
      </c>
      <c r="AA116" s="6" t="str">
        <f t="shared" si="23"/>
        <v>OK</v>
      </c>
      <c r="AB116" s="7">
        <f t="shared" si="15"/>
        <v>0</v>
      </c>
    </row>
    <row r="117" spans="1:28" ht="24" customHeight="1" x14ac:dyDescent="0.2">
      <c r="A117" s="34" t="s">
        <v>309</v>
      </c>
      <c r="B117" s="34" t="s">
        <v>117</v>
      </c>
      <c r="C117" s="34"/>
      <c r="D117" s="34" t="s">
        <v>310</v>
      </c>
      <c r="E117" s="35"/>
      <c r="F117" s="36">
        <v>1</v>
      </c>
      <c r="G117" s="36" t="s">
        <v>501</v>
      </c>
      <c r="H117" s="37" t="s">
        <v>501</v>
      </c>
      <c r="I117" s="38">
        <f>J118 + J119 + J120 + J121 + J122</f>
        <v>142309.6</v>
      </c>
      <c r="J117" s="38">
        <f t="shared" si="8"/>
        <v>142309.6</v>
      </c>
      <c r="K117" s="37">
        <f>J117 / K7</f>
        <v>3.4049442992757827E-2</v>
      </c>
      <c r="L117" s="34" t="s">
        <v>309</v>
      </c>
      <c r="M117" s="34" t="s">
        <v>117</v>
      </c>
      <c r="N117" s="34"/>
      <c r="O117" s="34" t="s">
        <v>310</v>
      </c>
      <c r="P117" s="35"/>
      <c r="Q117" s="36">
        <v>1</v>
      </c>
      <c r="R117" s="46"/>
      <c r="S117" s="37" t="s">
        <v>501</v>
      </c>
      <c r="T117" s="38">
        <f>U118 + U119 + U120 + U121 + U122</f>
        <v>0</v>
      </c>
      <c r="U117" s="38">
        <f t="shared" si="9"/>
        <v>0</v>
      </c>
      <c r="V117" s="37" t="e">
        <f>U117 / V7</f>
        <v>#DIV/0!</v>
      </c>
      <c r="W117" s="5" t="str">
        <f t="shared" si="20"/>
        <v>OK</v>
      </c>
      <c r="X117" s="6" t="str">
        <f t="shared" si="21"/>
        <v>OK</v>
      </c>
      <c r="Y117" s="6" t="str">
        <f t="shared" si="22"/>
        <v>OK</v>
      </c>
      <c r="Z117" s="6" t="str">
        <f t="shared" si="14"/>
        <v>OK</v>
      </c>
      <c r="AA117" s="6" t="str">
        <f t="shared" si="23"/>
        <v>OK</v>
      </c>
      <c r="AB117" s="7">
        <f t="shared" si="15"/>
        <v>0</v>
      </c>
    </row>
    <row r="118" spans="1:28" ht="24" customHeight="1" x14ac:dyDescent="0.2">
      <c r="A118" s="39" t="s">
        <v>311</v>
      </c>
      <c r="B118" s="39" t="s">
        <v>312</v>
      </c>
      <c r="C118" s="39" t="s">
        <v>17</v>
      </c>
      <c r="D118" s="39" t="s">
        <v>313</v>
      </c>
      <c r="E118" s="40" t="s">
        <v>36</v>
      </c>
      <c r="F118" s="41">
        <v>4.7699999999999996</v>
      </c>
      <c r="G118" s="42">
        <v>431.09</v>
      </c>
      <c r="H118" s="43" t="s">
        <v>501</v>
      </c>
      <c r="I118" s="42">
        <f>(TRUNC(G118 * K8,2) + G118)</f>
        <v>526.4</v>
      </c>
      <c r="J118" s="42">
        <f t="shared" si="8"/>
        <v>2510.92</v>
      </c>
      <c r="K118" s="43">
        <f>J118 / K7</f>
        <v>6.0077062544884867E-4</v>
      </c>
      <c r="L118" s="39" t="s">
        <v>311</v>
      </c>
      <c r="M118" s="39" t="s">
        <v>312</v>
      </c>
      <c r="N118" s="39" t="s">
        <v>17</v>
      </c>
      <c r="O118" s="39" t="s">
        <v>313</v>
      </c>
      <c r="P118" s="40" t="s">
        <v>36</v>
      </c>
      <c r="Q118" s="41">
        <v>4.7699999999999996</v>
      </c>
      <c r="R118" s="47"/>
      <c r="S118" s="43" t="s">
        <v>501</v>
      </c>
      <c r="T118" s="42">
        <f>(TRUNC(R118 * V8,2) + R118)</f>
        <v>0</v>
      </c>
      <c r="U118" s="42">
        <f t="shared" si="9"/>
        <v>0</v>
      </c>
      <c r="V118" s="43" t="e">
        <f>U118 / V7</f>
        <v>#DIV/0!</v>
      </c>
      <c r="W118" s="5" t="str">
        <f t="shared" si="20"/>
        <v>OK</v>
      </c>
      <c r="X118" s="6" t="str">
        <f t="shared" si="21"/>
        <v>OK</v>
      </c>
      <c r="Y118" s="6" t="str">
        <f t="shared" si="22"/>
        <v>OK</v>
      </c>
      <c r="Z118" s="6" t="str">
        <f t="shared" si="14"/>
        <v>OK</v>
      </c>
      <c r="AA118" s="6" t="str">
        <f t="shared" si="23"/>
        <v>OK</v>
      </c>
      <c r="AB118" s="7">
        <f t="shared" si="15"/>
        <v>0</v>
      </c>
    </row>
    <row r="119" spans="1:28" ht="24" customHeight="1" x14ac:dyDescent="0.2">
      <c r="A119" s="39" t="s">
        <v>314</v>
      </c>
      <c r="B119" s="39" t="s">
        <v>315</v>
      </c>
      <c r="C119" s="39" t="s">
        <v>14</v>
      </c>
      <c r="D119" s="39" t="s">
        <v>316</v>
      </c>
      <c r="E119" s="40" t="s">
        <v>36</v>
      </c>
      <c r="F119" s="41">
        <v>1.8</v>
      </c>
      <c r="G119" s="42">
        <v>861.03</v>
      </c>
      <c r="H119" s="43" t="s">
        <v>501</v>
      </c>
      <c r="I119" s="42">
        <f>(TRUNC(G119 * K8,2) + G119)</f>
        <v>1051.4000000000001</v>
      </c>
      <c r="J119" s="42">
        <f t="shared" si="8"/>
        <v>1892.52</v>
      </c>
      <c r="K119" s="43">
        <f>J119 / K7</f>
        <v>4.5281029426443497E-4</v>
      </c>
      <c r="L119" s="39" t="s">
        <v>314</v>
      </c>
      <c r="M119" s="39" t="s">
        <v>315</v>
      </c>
      <c r="N119" s="39" t="s">
        <v>14</v>
      </c>
      <c r="O119" s="39" t="s">
        <v>316</v>
      </c>
      <c r="P119" s="40" t="s">
        <v>36</v>
      </c>
      <c r="Q119" s="41">
        <v>1.8</v>
      </c>
      <c r="R119" s="47"/>
      <c r="S119" s="43" t="s">
        <v>501</v>
      </c>
      <c r="T119" s="42">
        <f>(TRUNC(R119 * V8,2) + R119)</f>
        <v>0</v>
      </c>
      <c r="U119" s="42">
        <f t="shared" si="9"/>
        <v>0</v>
      </c>
      <c r="V119" s="43" t="e">
        <f>U119 / V7</f>
        <v>#DIV/0!</v>
      </c>
      <c r="W119" s="5" t="str">
        <f t="shared" si="20"/>
        <v>OK</v>
      </c>
      <c r="X119" s="6" t="str">
        <f t="shared" si="21"/>
        <v>OK</v>
      </c>
      <c r="Y119" s="6" t="str">
        <f t="shared" si="22"/>
        <v>OK</v>
      </c>
      <c r="Z119" s="6" t="str">
        <f t="shared" si="14"/>
        <v>OK</v>
      </c>
      <c r="AA119" s="6" t="str">
        <f t="shared" si="23"/>
        <v>OK</v>
      </c>
      <c r="AB119" s="7">
        <f t="shared" si="15"/>
        <v>0</v>
      </c>
    </row>
    <row r="120" spans="1:28" ht="24" customHeight="1" x14ac:dyDescent="0.2">
      <c r="A120" s="39" t="s">
        <v>317</v>
      </c>
      <c r="B120" s="39" t="s">
        <v>318</v>
      </c>
      <c r="C120" s="39" t="s">
        <v>17</v>
      </c>
      <c r="D120" s="39" t="s">
        <v>319</v>
      </c>
      <c r="E120" s="40" t="s">
        <v>36</v>
      </c>
      <c r="F120" s="41">
        <v>48.78</v>
      </c>
      <c r="G120" s="42">
        <v>798.61</v>
      </c>
      <c r="H120" s="43" t="s">
        <v>501</v>
      </c>
      <c r="I120" s="42">
        <f>(TRUNC(G120 * K8,2) + G120)</f>
        <v>975.18000000000006</v>
      </c>
      <c r="J120" s="42">
        <f t="shared" si="8"/>
        <v>47569.279999999999</v>
      </c>
      <c r="K120" s="43">
        <f>J120 / K7</f>
        <v>1.1381575716371453E-2</v>
      </c>
      <c r="L120" s="39" t="s">
        <v>317</v>
      </c>
      <c r="M120" s="39" t="s">
        <v>318</v>
      </c>
      <c r="N120" s="39" t="s">
        <v>17</v>
      </c>
      <c r="O120" s="39" t="s">
        <v>319</v>
      </c>
      <c r="P120" s="40" t="s">
        <v>36</v>
      </c>
      <c r="Q120" s="41">
        <v>48.78</v>
      </c>
      <c r="R120" s="47"/>
      <c r="S120" s="43" t="s">
        <v>501</v>
      </c>
      <c r="T120" s="42">
        <f>(TRUNC(R120 * V8,2) + R120)</f>
        <v>0</v>
      </c>
      <c r="U120" s="42">
        <f t="shared" si="9"/>
        <v>0</v>
      </c>
      <c r="V120" s="43" t="e">
        <f>U120 / V7</f>
        <v>#DIV/0!</v>
      </c>
      <c r="W120" s="5" t="str">
        <f t="shared" si="20"/>
        <v>OK</v>
      </c>
      <c r="X120" s="6" t="str">
        <f t="shared" si="21"/>
        <v>OK</v>
      </c>
      <c r="Y120" s="6" t="str">
        <f t="shared" si="22"/>
        <v>OK</v>
      </c>
      <c r="Z120" s="6" t="str">
        <f t="shared" si="14"/>
        <v>OK</v>
      </c>
      <c r="AA120" s="6" t="str">
        <f t="shared" si="23"/>
        <v>OK</v>
      </c>
      <c r="AB120" s="7">
        <f t="shared" si="15"/>
        <v>0</v>
      </c>
    </row>
    <row r="121" spans="1:28" ht="24" customHeight="1" x14ac:dyDescent="0.2">
      <c r="A121" s="39" t="s">
        <v>320</v>
      </c>
      <c r="B121" s="39" t="s">
        <v>321</v>
      </c>
      <c r="C121" s="39" t="s">
        <v>14</v>
      </c>
      <c r="D121" s="39" t="s">
        <v>322</v>
      </c>
      <c r="E121" s="40" t="s">
        <v>36</v>
      </c>
      <c r="F121" s="41">
        <v>40.32</v>
      </c>
      <c r="G121" s="42">
        <v>684.97</v>
      </c>
      <c r="H121" s="43" t="s">
        <v>501</v>
      </c>
      <c r="I121" s="42">
        <f>(TRUNC(G121 * K8,2) + G121)</f>
        <v>836.41000000000008</v>
      </c>
      <c r="J121" s="42">
        <f t="shared" si="8"/>
        <v>33724.050000000003</v>
      </c>
      <c r="K121" s="43">
        <f>J121 / K7</f>
        <v>8.0689223914613955E-3</v>
      </c>
      <c r="L121" s="39" t="s">
        <v>320</v>
      </c>
      <c r="M121" s="39" t="s">
        <v>321</v>
      </c>
      <c r="N121" s="39" t="s">
        <v>14</v>
      </c>
      <c r="O121" s="39" t="s">
        <v>322</v>
      </c>
      <c r="P121" s="40" t="s">
        <v>36</v>
      </c>
      <c r="Q121" s="41">
        <v>40.32</v>
      </c>
      <c r="R121" s="47"/>
      <c r="S121" s="43" t="s">
        <v>501</v>
      </c>
      <c r="T121" s="42">
        <f>(TRUNC(R121 * V8,2) + R121)</f>
        <v>0</v>
      </c>
      <c r="U121" s="42">
        <f t="shared" si="9"/>
        <v>0</v>
      </c>
      <c r="V121" s="43" t="e">
        <f>U121 / V7</f>
        <v>#DIV/0!</v>
      </c>
      <c r="W121" s="5" t="str">
        <f t="shared" si="20"/>
        <v>OK</v>
      </c>
      <c r="X121" s="6" t="str">
        <f t="shared" si="21"/>
        <v>OK</v>
      </c>
      <c r="Y121" s="6" t="str">
        <f t="shared" si="22"/>
        <v>OK</v>
      </c>
      <c r="Z121" s="6" t="str">
        <f t="shared" si="14"/>
        <v>OK</v>
      </c>
      <c r="AA121" s="6" t="str">
        <f t="shared" si="23"/>
        <v>OK</v>
      </c>
      <c r="AB121" s="7">
        <f t="shared" si="15"/>
        <v>0</v>
      </c>
    </row>
    <row r="122" spans="1:28" ht="24" customHeight="1" x14ac:dyDescent="0.2">
      <c r="A122" s="39" t="s">
        <v>323</v>
      </c>
      <c r="B122" s="39" t="s">
        <v>324</v>
      </c>
      <c r="C122" s="39" t="s">
        <v>17</v>
      </c>
      <c r="D122" s="39" t="s">
        <v>325</v>
      </c>
      <c r="E122" s="40" t="s">
        <v>36</v>
      </c>
      <c r="F122" s="41">
        <v>63.52</v>
      </c>
      <c r="G122" s="42">
        <v>729.89</v>
      </c>
      <c r="H122" s="43" t="s">
        <v>501</v>
      </c>
      <c r="I122" s="42">
        <f>(TRUNC(G122 * K8,2) + G122)</f>
        <v>891.26</v>
      </c>
      <c r="J122" s="42">
        <f t="shared" si="8"/>
        <v>56612.83</v>
      </c>
      <c r="K122" s="43">
        <f>J122 / K7</f>
        <v>1.3545363965211693E-2</v>
      </c>
      <c r="L122" s="39" t="s">
        <v>323</v>
      </c>
      <c r="M122" s="39" t="s">
        <v>324</v>
      </c>
      <c r="N122" s="39" t="s">
        <v>17</v>
      </c>
      <c r="O122" s="39" t="s">
        <v>325</v>
      </c>
      <c r="P122" s="40" t="s">
        <v>36</v>
      </c>
      <c r="Q122" s="41">
        <v>63.52</v>
      </c>
      <c r="R122" s="47"/>
      <c r="S122" s="43" t="s">
        <v>501</v>
      </c>
      <c r="T122" s="42">
        <f>(TRUNC(R122 * V8,2) + R122)</f>
        <v>0</v>
      </c>
      <c r="U122" s="42">
        <f t="shared" si="9"/>
        <v>0</v>
      </c>
      <c r="V122" s="43" t="e">
        <f>U122 / V7</f>
        <v>#DIV/0!</v>
      </c>
      <c r="W122" s="5" t="str">
        <f t="shared" si="20"/>
        <v>OK</v>
      </c>
      <c r="X122" s="6" t="str">
        <f t="shared" si="21"/>
        <v>OK</v>
      </c>
      <c r="Y122" s="6" t="str">
        <f t="shared" si="22"/>
        <v>OK</v>
      </c>
      <c r="Z122" s="6" t="str">
        <f t="shared" si="14"/>
        <v>OK</v>
      </c>
      <c r="AA122" s="6" t="str">
        <f t="shared" si="23"/>
        <v>OK</v>
      </c>
      <c r="AB122" s="7">
        <f t="shared" si="15"/>
        <v>0</v>
      </c>
    </row>
    <row r="123" spans="1:28" ht="24" customHeight="1" x14ac:dyDescent="0.2">
      <c r="A123" s="34" t="s">
        <v>326</v>
      </c>
      <c r="B123" s="34" t="s">
        <v>117</v>
      </c>
      <c r="C123" s="34"/>
      <c r="D123" s="34" t="s">
        <v>327</v>
      </c>
      <c r="E123" s="35"/>
      <c r="F123" s="36">
        <v>1</v>
      </c>
      <c r="G123" s="36" t="s">
        <v>501</v>
      </c>
      <c r="H123" s="37" t="s">
        <v>501</v>
      </c>
      <c r="I123" s="38">
        <f>J124 + J125</f>
        <v>3876.76</v>
      </c>
      <c r="J123" s="38">
        <f t="shared" si="8"/>
        <v>3876.76</v>
      </c>
      <c r="K123" s="37">
        <f>J123 / K7</f>
        <v>9.2756580453183643E-4</v>
      </c>
      <c r="L123" s="34" t="s">
        <v>326</v>
      </c>
      <c r="M123" s="34" t="s">
        <v>117</v>
      </c>
      <c r="N123" s="34"/>
      <c r="O123" s="34" t="s">
        <v>327</v>
      </c>
      <c r="P123" s="35"/>
      <c r="Q123" s="36">
        <v>1</v>
      </c>
      <c r="R123" s="46"/>
      <c r="S123" s="37" t="s">
        <v>501</v>
      </c>
      <c r="T123" s="38">
        <f>U124 + U125</f>
        <v>0</v>
      </c>
      <c r="U123" s="38">
        <f t="shared" si="9"/>
        <v>0</v>
      </c>
      <c r="V123" s="37" t="e">
        <f>U123 / V7</f>
        <v>#DIV/0!</v>
      </c>
      <c r="W123" s="5" t="str">
        <f t="shared" si="20"/>
        <v>OK</v>
      </c>
      <c r="X123" s="6" t="str">
        <f t="shared" si="21"/>
        <v>OK</v>
      </c>
      <c r="Y123" s="6" t="str">
        <f t="shared" si="22"/>
        <v>OK</v>
      </c>
      <c r="Z123" s="6" t="str">
        <f t="shared" si="14"/>
        <v>OK</v>
      </c>
      <c r="AA123" s="6" t="str">
        <f t="shared" si="23"/>
        <v>OK</v>
      </c>
      <c r="AB123" s="7">
        <f t="shared" si="15"/>
        <v>0</v>
      </c>
    </row>
    <row r="124" spans="1:28" ht="24" customHeight="1" x14ac:dyDescent="0.2">
      <c r="A124" s="39" t="s">
        <v>328</v>
      </c>
      <c r="B124" s="39" t="s">
        <v>329</v>
      </c>
      <c r="C124" s="39" t="s">
        <v>17</v>
      </c>
      <c r="D124" s="39" t="s">
        <v>330</v>
      </c>
      <c r="E124" s="40" t="s">
        <v>16</v>
      </c>
      <c r="F124" s="41">
        <v>74</v>
      </c>
      <c r="G124" s="42">
        <v>29.99</v>
      </c>
      <c r="H124" s="43" t="s">
        <v>501</v>
      </c>
      <c r="I124" s="42">
        <f>(TRUNC(G124 * K8,2) + G124)</f>
        <v>36.619999999999997</v>
      </c>
      <c r="J124" s="42">
        <f t="shared" si="8"/>
        <v>2709.88</v>
      </c>
      <c r="K124" s="43">
        <f>J124 / K7</f>
        <v>6.4837442152331664E-4</v>
      </c>
      <c r="L124" s="39" t="s">
        <v>328</v>
      </c>
      <c r="M124" s="39" t="s">
        <v>329</v>
      </c>
      <c r="N124" s="39" t="s">
        <v>17</v>
      </c>
      <c r="O124" s="39" t="s">
        <v>330</v>
      </c>
      <c r="P124" s="40" t="s">
        <v>16</v>
      </c>
      <c r="Q124" s="41">
        <v>74</v>
      </c>
      <c r="R124" s="47"/>
      <c r="S124" s="43" t="s">
        <v>501</v>
      </c>
      <c r="T124" s="42">
        <f>(TRUNC(R124 * V8,2) + R124)</f>
        <v>0</v>
      </c>
      <c r="U124" s="42">
        <f t="shared" si="9"/>
        <v>0</v>
      </c>
      <c r="V124" s="43" t="e">
        <f>U124 / V7</f>
        <v>#DIV/0!</v>
      </c>
      <c r="W124" s="5" t="str">
        <f t="shared" si="20"/>
        <v>OK</v>
      </c>
      <c r="X124" s="6" t="str">
        <f t="shared" si="21"/>
        <v>OK</v>
      </c>
      <c r="Y124" s="6" t="str">
        <f t="shared" si="22"/>
        <v>OK</v>
      </c>
      <c r="Z124" s="6" t="str">
        <f t="shared" si="14"/>
        <v>OK</v>
      </c>
      <c r="AA124" s="6" t="str">
        <f t="shared" si="23"/>
        <v>OK</v>
      </c>
      <c r="AB124" s="7">
        <f t="shared" si="15"/>
        <v>0</v>
      </c>
    </row>
    <row r="125" spans="1:28" ht="24" customHeight="1" x14ac:dyDescent="0.2">
      <c r="A125" s="39" t="s">
        <v>331</v>
      </c>
      <c r="B125" s="39" t="s">
        <v>332</v>
      </c>
      <c r="C125" s="39" t="s">
        <v>17</v>
      </c>
      <c r="D125" s="39" t="s">
        <v>333</v>
      </c>
      <c r="E125" s="40" t="s">
        <v>16</v>
      </c>
      <c r="F125" s="41">
        <v>51</v>
      </c>
      <c r="G125" s="42">
        <v>18.739999999999998</v>
      </c>
      <c r="H125" s="43" t="s">
        <v>501</v>
      </c>
      <c r="I125" s="42">
        <f>(TRUNC(G125 * K8,2) + G125)</f>
        <v>22.88</v>
      </c>
      <c r="J125" s="42">
        <f t="shared" si="8"/>
        <v>1166.8800000000001</v>
      </c>
      <c r="K125" s="43">
        <f>J125 / K7</f>
        <v>2.7919138300851984E-4</v>
      </c>
      <c r="L125" s="39" t="s">
        <v>331</v>
      </c>
      <c r="M125" s="39" t="s">
        <v>332</v>
      </c>
      <c r="N125" s="39" t="s">
        <v>17</v>
      </c>
      <c r="O125" s="39" t="s">
        <v>333</v>
      </c>
      <c r="P125" s="40" t="s">
        <v>16</v>
      </c>
      <c r="Q125" s="41">
        <v>51</v>
      </c>
      <c r="R125" s="47"/>
      <c r="S125" s="43" t="s">
        <v>501</v>
      </c>
      <c r="T125" s="42">
        <f>(TRUNC(R125 * V8,2) + R125)</f>
        <v>0</v>
      </c>
      <c r="U125" s="42">
        <f t="shared" si="9"/>
        <v>0</v>
      </c>
      <c r="V125" s="43" t="e">
        <f>U125 / V7</f>
        <v>#DIV/0!</v>
      </c>
      <c r="W125" s="5" t="str">
        <f t="shared" si="20"/>
        <v>OK</v>
      </c>
      <c r="X125" s="6" t="str">
        <f t="shared" si="21"/>
        <v>OK</v>
      </c>
      <c r="Y125" s="6" t="str">
        <f t="shared" si="22"/>
        <v>OK</v>
      </c>
      <c r="Z125" s="6" t="str">
        <f t="shared" si="14"/>
        <v>OK</v>
      </c>
      <c r="AA125" s="6" t="str">
        <f t="shared" si="23"/>
        <v>OK</v>
      </c>
      <c r="AB125" s="7">
        <f t="shared" si="15"/>
        <v>0</v>
      </c>
    </row>
    <row r="126" spans="1:28" ht="24" customHeight="1" x14ac:dyDescent="0.2">
      <c r="A126" s="34" t="s">
        <v>334</v>
      </c>
      <c r="B126" s="34" t="s">
        <v>117</v>
      </c>
      <c r="C126" s="34"/>
      <c r="D126" s="34" t="s">
        <v>335</v>
      </c>
      <c r="E126" s="35"/>
      <c r="F126" s="36">
        <v>1</v>
      </c>
      <c r="G126" s="36" t="s">
        <v>501</v>
      </c>
      <c r="H126" s="37" t="s">
        <v>501</v>
      </c>
      <c r="I126" s="38">
        <f>J127</f>
        <v>244.35</v>
      </c>
      <c r="J126" s="38">
        <f t="shared" si="8"/>
        <v>244.35</v>
      </c>
      <c r="K126" s="37">
        <f>J126 / K7</f>
        <v>5.8463950396040566E-5</v>
      </c>
      <c r="L126" s="34" t="s">
        <v>334</v>
      </c>
      <c r="M126" s="34" t="s">
        <v>117</v>
      </c>
      <c r="N126" s="34"/>
      <c r="O126" s="34" t="s">
        <v>335</v>
      </c>
      <c r="P126" s="35"/>
      <c r="Q126" s="36">
        <v>1</v>
      </c>
      <c r="R126" s="46"/>
      <c r="S126" s="37" t="s">
        <v>501</v>
      </c>
      <c r="T126" s="38">
        <f>U127</f>
        <v>0</v>
      </c>
      <c r="U126" s="38">
        <f t="shared" si="9"/>
        <v>0</v>
      </c>
      <c r="V126" s="37" t="e">
        <f>U126 / V7</f>
        <v>#DIV/0!</v>
      </c>
      <c r="W126" s="5" t="str">
        <f t="shared" si="20"/>
        <v>OK</v>
      </c>
      <c r="X126" s="6" t="str">
        <f t="shared" si="21"/>
        <v>OK</v>
      </c>
      <c r="Y126" s="6" t="str">
        <f t="shared" si="22"/>
        <v>OK</v>
      </c>
      <c r="Z126" s="6" t="str">
        <f t="shared" si="14"/>
        <v>OK</v>
      </c>
      <c r="AA126" s="6" t="str">
        <f t="shared" si="23"/>
        <v>OK</v>
      </c>
      <c r="AB126" s="7">
        <f t="shared" si="15"/>
        <v>0</v>
      </c>
    </row>
    <row r="127" spans="1:28" ht="24" customHeight="1" x14ac:dyDescent="0.2">
      <c r="A127" s="39" t="s">
        <v>336</v>
      </c>
      <c r="B127" s="39" t="s">
        <v>337</v>
      </c>
      <c r="C127" s="39" t="s">
        <v>14</v>
      </c>
      <c r="D127" s="39" t="s">
        <v>338</v>
      </c>
      <c r="E127" s="40" t="s">
        <v>26</v>
      </c>
      <c r="F127" s="41">
        <v>7.36</v>
      </c>
      <c r="G127" s="42">
        <v>27.19</v>
      </c>
      <c r="H127" s="43" t="s">
        <v>501</v>
      </c>
      <c r="I127" s="42">
        <f>(TRUNC(G127 * K8,2) + G127)</f>
        <v>33.200000000000003</v>
      </c>
      <c r="J127" s="42">
        <f t="shared" si="8"/>
        <v>244.35</v>
      </c>
      <c r="K127" s="43">
        <f>J127 / K7</f>
        <v>5.8463950396040566E-5</v>
      </c>
      <c r="L127" s="39" t="s">
        <v>336</v>
      </c>
      <c r="M127" s="39" t="s">
        <v>337</v>
      </c>
      <c r="N127" s="39" t="s">
        <v>14</v>
      </c>
      <c r="O127" s="39" t="s">
        <v>338</v>
      </c>
      <c r="P127" s="40" t="s">
        <v>26</v>
      </c>
      <c r="Q127" s="41">
        <v>7.36</v>
      </c>
      <c r="R127" s="47"/>
      <c r="S127" s="43" t="s">
        <v>501</v>
      </c>
      <c r="T127" s="42">
        <f>(TRUNC(R127 * V8,2) + R127)</f>
        <v>0</v>
      </c>
      <c r="U127" s="42">
        <f t="shared" si="9"/>
        <v>0</v>
      </c>
      <c r="V127" s="43" t="e">
        <f>U127 / V7</f>
        <v>#DIV/0!</v>
      </c>
      <c r="W127" s="5" t="str">
        <f t="shared" si="20"/>
        <v>OK</v>
      </c>
      <c r="X127" s="6" t="str">
        <f t="shared" si="21"/>
        <v>OK</v>
      </c>
      <c r="Y127" s="6" t="str">
        <f t="shared" si="22"/>
        <v>OK</v>
      </c>
      <c r="Z127" s="6" t="str">
        <f t="shared" si="14"/>
        <v>OK</v>
      </c>
      <c r="AA127" s="6" t="str">
        <f t="shared" si="23"/>
        <v>OK</v>
      </c>
      <c r="AB127" s="7">
        <f t="shared" si="15"/>
        <v>0</v>
      </c>
    </row>
    <row r="128" spans="1:28" ht="24" customHeight="1" x14ac:dyDescent="0.2">
      <c r="A128" s="34" t="s">
        <v>339</v>
      </c>
      <c r="B128" s="34" t="s">
        <v>117</v>
      </c>
      <c r="C128" s="34"/>
      <c r="D128" s="34" t="s">
        <v>340</v>
      </c>
      <c r="E128" s="35"/>
      <c r="F128" s="36">
        <v>1</v>
      </c>
      <c r="G128" s="36" t="s">
        <v>501</v>
      </c>
      <c r="H128" s="37" t="s">
        <v>501</v>
      </c>
      <c r="I128" s="38">
        <f>J129 + J130 + J131 + J132</f>
        <v>47569.670000000006</v>
      </c>
      <c r="J128" s="38">
        <f t="shared" si="8"/>
        <v>47569.67</v>
      </c>
      <c r="K128" s="37">
        <f>J128 / K7</f>
        <v>1.1381669028999463E-2</v>
      </c>
      <c r="L128" s="34" t="s">
        <v>339</v>
      </c>
      <c r="M128" s="34" t="s">
        <v>117</v>
      </c>
      <c r="N128" s="34"/>
      <c r="O128" s="34" t="s">
        <v>340</v>
      </c>
      <c r="P128" s="35"/>
      <c r="Q128" s="36">
        <v>1</v>
      </c>
      <c r="R128" s="46"/>
      <c r="S128" s="37" t="s">
        <v>501</v>
      </c>
      <c r="T128" s="38">
        <f>U129 + U130 + U131 + U132</f>
        <v>0</v>
      </c>
      <c r="U128" s="38">
        <f t="shared" si="9"/>
        <v>0</v>
      </c>
      <c r="V128" s="37" t="e">
        <f>U128 / V7</f>
        <v>#DIV/0!</v>
      </c>
      <c r="W128" s="5" t="str">
        <f t="shared" si="20"/>
        <v>OK</v>
      </c>
      <c r="X128" s="6" t="str">
        <f t="shared" si="21"/>
        <v>OK</v>
      </c>
      <c r="Y128" s="6" t="str">
        <f t="shared" si="22"/>
        <v>OK</v>
      </c>
      <c r="Z128" s="6" t="str">
        <f t="shared" si="14"/>
        <v>OK</v>
      </c>
      <c r="AA128" s="6" t="str">
        <f t="shared" si="23"/>
        <v>OK</v>
      </c>
      <c r="AB128" s="7">
        <f t="shared" si="15"/>
        <v>0</v>
      </c>
    </row>
    <row r="129" spans="1:28" ht="24" customHeight="1" x14ac:dyDescent="0.2">
      <c r="A129" s="39" t="s">
        <v>341</v>
      </c>
      <c r="B129" s="39" t="s">
        <v>342</v>
      </c>
      <c r="C129" s="39" t="s">
        <v>17</v>
      </c>
      <c r="D129" s="39" t="s">
        <v>343</v>
      </c>
      <c r="E129" s="40" t="s">
        <v>15</v>
      </c>
      <c r="F129" s="41">
        <v>62.26</v>
      </c>
      <c r="G129" s="42">
        <v>52.37</v>
      </c>
      <c r="H129" s="43" t="s">
        <v>501</v>
      </c>
      <c r="I129" s="42">
        <f>(TRUNC(G129 * K8,2) + G129)</f>
        <v>63.94</v>
      </c>
      <c r="J129" s="42">
        <f t="shared" si="8"/>
        <v>3980.9</v>
      </c>
      <c r="K129" s="43">
        <f>J129 / K7</f>
        <v>9.524826688422259E-4</v>
      </c>
      <c r="L129" s="39" t="s">
        <v>341</v>
      </c>
      <c r="M129" s="39" t="s">
        <v>342</v>
      </c>
      <c r="N129" s="39" t="s">
        <v>17</v>
      </c>
      <c r="O129" s="39" t="s">
        <v>343</v>
      </c>
      <c r="P129" s="40" t="s">
        <v>15</v>
      </c>
      <c r="Q129" s="41">
        <v>62.26</v>
      </c>
      <c r="R129" s="47"/>
      <c r="S129" s="43" t="s">
        <v>501</v>
      </c>
      <c r="T129" s="42">
        <f>(TRUNC(R129 * V8,2) + R129)</f>
        <v>0</v>
      </c>
      <c r="U129" s="42">
        <f t="shared" si="9"/>
        <v>0</v>
      </c>
      <c r="V129" s="43" t="e">
        <f>U129 / V7</f>
        <v>#DIV/0!</v>
      </c>
      <c r="W129" s="5" t="str">
        <f t="shared" si="20"/>
        <v>OK</v>
      </c>
      <c r="X129" s="6" t="str">
        <f t="shared" si="21"/>
        <v>OK</v>
      </c>
      <c r="Y129" s="6" t="str">
        <f t="shared" si="22"/>
        <v>OK</v>
      </c>
      <c r="Z129" s="6" t="str">
        <f t="shared" si="14"/>
        <v>OK</v>
      </c>
      <c r="AA129" s="6" t="str">
        <f t="shared" si="23"/>
        <v>OK</v>
      </c>
      <c r="AB129" s="7">
        <f t="shared" si="15"/>
        <v>0</v>
      </c>
    </row>
    <row r="130" spans="1:28" ht="24" customHeight="1" x14ac:dyDescent="0.2">
      <c r="A130" s="39" t="s">
        <v>344</v>
      </c>
      <c r="B130" s="39" t="s">
        <v>345</v>
      </c>
      <c r="C130" s="39" t="s">
        <v>14</v>
      </c>
      <c r="D130" s="39" t="s">
        <v>346</v>
      </c>
      <c r="E130" s="40" t="s">
        <v>26</v>
      </c>
      <c r="F130" s="41">
        <v>339.4</v>
      </c>
      <c r="G130" s="42">
        <v>54.08</v>
      </c>
      <c r="H130" s="43" t="s">
        <v>501</v>
      </c>
      <c r="I130" s="42">
        <f>(TRUNC(G130 * K8,2) + G130)</f>
        <v>66.03</v>
      </c>
      <c r="J130" s="42">
        <f t="shared" si="8"/>
        <v>22410.58</v>
      </c>
      <c r="K130" s="43">
        <f>J130 / K7</f>
        <v>5.3620259360200482E-3</v>
      </c>
      <c r="L130" s="39" t="s">
        <v>344</v>
      </c>
      <c r="M130" s="39" t="s">
        <v>345</v>
      </c>
      <c r="N130" s="39" t="s">
        <v>14</v>
      </c>
      <c r="O130" s="39" t="s">
        <v>346</v>
      </c>
      <c r="P130" s="40" t="s">
        <v>26</v>
      </c>
      <c r="Q130" s="41">
        <v>339.4</v>
      </c>
      <c r="R130" s="47"/>
      <c r="S130" s="43" t="s">
        <v>501</v>
      </c>
      <c r="T130" s="42">
        <f>(TRUNC(R130 * V8,2) + R130)</f>
        <v>0</v>
      </c>
      <c r="U130" s="42">
        <f t="shared" si="9"/>
        <v>0</v>
      </c>
      <c r="V130" s="43" t="e">
        <f>U130 / V7</f>
        <v>#DIV/0!</v>
      </c>
      <c r="W130" s="5" t="str">
        <f t="shared" si="20"/>
        <v>OK</v>
      </c>
      <c r="X130" s="6" t="str">
        <f t="shared" si="21"/>
        <v>OK</v>
      </c>
      <c r="Y130" s="6" t="str">
        <f t="shared" si="22"/>
        <v>OK</v>
      </c>
      <c r="Z130" s="6" t="str">
        <f t="shared" si="14"/>
        <v>OK</v>
      </c>
      <c r="AA130" s="6" t="str">
        <f t="shared" si="23"/>
        <v>OK</v>
      </c>
      <c r="AB130" s="7">
        <f t="shared" si="15"/>
        <v>0</v>
      </c>
    </row>
    <row r="131" spans="1:28" ht="24" customHeight="1" x14ac:dyDescent="0.2">
      <c r="A131" s="39" t="s">
        <v>347</v>
      </c>
      <c r="B131" s="39" t="s">
        <v>348</v>
      </c>
      <c r="C131" s="39" t="s">
        <v>14</v>
      </c>
      <c r="D131" s="39" t="s">
        <v>349</v>
      </c>
      <c r="E131" s="40" t="s">
        <v>16</v>
      </c>
      <c r="F131" s="41">
        <v>201</v>
      </c>
      <c r="G131" s="42">
        <v>61.99</v>
      </c>
      <c r="H131" s="43" t="s">
        <v>501</v>
      </c>
      <c r="I131" s="42">
        <f>(TRUNC(G131 * K8,2) + G131)</f>
        <v>75.69</v>
      </c>
      <c r="J131" s="42">
        <f t="shared" si="8"/>
        <v>15213.69</v>
      </c>
      <c r="K131" s="43">
        <f>J131 / K7</f>
        <v>3.6400753734427602E-3</v>
      </c>
      <c r="L131" s="39" t="s">
        <v>347</v>
      </c>
      <c r="M131" s="39" t="s">
        <v>348</v>
      </c>
      <c r="N131" s="39" t="s">
        <v>14</v>
      </c>
      <c r="O131" s="39" t="s">
        <v>349</v>
      </c>
      <c r="P131" s="40" t="s">
        <v>16</v>
      </c>
      <c r="Q131" s="41">
        <v>201</v>
      </c>
      <c r="R131" s="47"/>
      <c r="S131" s="43" t="s">
        <v>501</v>
      </c>
      <c r="T131" s="42">
        <f>(TRUNC(R131 * V8,2) + R131)</f>
        <v>0</v>
      </c>
      <c r="U131" s="42">
        <f t="shared" si="9"/>
        <v>0</v>
      </c>
      <c r="V131" s="43" t="e">
        <f>U131 / V7</f>
        <v>#DIV/0!</v>
      </c>
      <c r="W131" s="5" t="str">
        <f t="shared" si="20"/>
        <v>OK</v>
      </c>
      <c r="X131" s="6" t="str">
        <f t="shared" si="21"/>
        <v>OK</v>
      </c>
      <c r="Y131" s="6" t="str">
        <f t="shared" si="22"/>
        <v>OK</v>
      </c>
      <c r="Z131" s="6" t="str">
        <f t="shared" si="14"/>
        <v>OK</v>
      </c>
      <c r="AA131" s="6" t="str">
        <f t="shared" si="23"/>
        <v>OK</v>
      </c>
      <c r="AB131" s="7">
        <f t="shared" si="15"/>
        <v>0</v>
      </c>
    </row>
    <row r="132" spans="1:28" ht="24" customHeight="1" x14ac:dyDescent="0.2">
      <c r="A132" s="39" t="s">
        <v>350</v>
      </c>
      <c r="B132" s="39" t="s">
        <v>351</v>
      </c>
      <c r="C132" s="39" t="s">
        <v>14</v>
      </c>
      <c r="D132" s="39" t="s">
        <v>352</v>
      </c>
      <c r="E132" s="40" t="s">
        <v>15</v>
      </c>
      <c r="F132" s="41">
        <v>62.26</v>
      </c>
      <c r="G132" s="42">
        <v>78.459999999999994</v>
      </c>
      <c r="H132" s="43" t="s">
        <v>501</v>
      </c>
      <c r="I132" s="42">
        <f>(TRUNC(G132 * K8,2) + G132)</f>
        <v>95.8</v>
      </c>
      <c r="J132" s="42">
        <f t="shared" si="8"/>
        <v>5964.5</v>
      </c>
      <c r="K132" s="43">
        <f>J132 / K7</f>
        <v>1.4270850506944298E-3</v>
      </c>
      <c r="L132" s="39" t="s">
        <v>350</v>
      </c>
      <c r="M132" s="39" t="s">
        <v>351</v>
      </c>
      <c r="N132" s="39" t="s">
        <v>14</v>
      </c>
      <c r="O132" s="39" t="s">
        <v>352</v>
      </c>
      <c r="P132" s="40" t="s">
        <v>15</v>
      </c>
      <c r="Q132" s="41">
        <v>62.26</v>
      </c>
      <c r="R132" s="47"/>
      <c r="S132" s="43" t="s">
        <v>501</v>
      </c>
      <c r="T132" s="42">
        <f>(TRUNC(R132 * V8,2) + R132)</f>
        <v>0</v>
      </c>
      <c r="U132" s="42">
        <f t="shared" si="9"/>
        <v>0</v>
      </c>
      <c r="V132" s="43" t="e">
        <f>U132 / V7</f>
        <v>#DIV/0!</v>
      </c>
      <c r="W132" s="5" t="str">
        <f t="shared" si="20"/>
        <v>OK</v>
      </c>
      <c r="X132" s="6" t="str">
        <f t="shared" si="21"/>
        <v>OK</v>
      </c>
      <c r="Y132" s="6" t="str">
        <f t="shared" si="22"/>
        <v>OK</v>
      </c>
      <c r="Z132" s="6" t="str">
        <f t="shared" si="14"/>
        <v>OK</v>
      </c>
      <c r="AA132" s="6" t="str">
        <f t="shared" si="23"/>
        <v>OK</v>
      </c>
      <c r="AB132" s="7">
        <f t="shared" si="15"/>
        <v>0</v>
      </c>
    </row>
    <row r="133" spans="1:28" ht="24" customHeight="1" x14ac:dyDescent="0.2">
      <c r="A133" s="34" t="s">
        <v>353</v>
      </c>
      <c r="B133" s="34" t="s">
        <v>117</v>
      </c>
      <c r="C133" s="34"/>
      <c r="D133" s="34" t="s">
        <v>354</v>
      </c>
      <c r="E133" s="35"/>
      <c r="F133" s="36">
        <v>1</v>
      </c>
      <c r="G133" s="36" t="s">
        <v>501</v>
      </c>
      <c r="H133" s="37" t="s">
        <v>501</v>
      </c>
      <c r="I133" s="38">
        <f>J134</f>
        <v>14180.8</v>
      </c>
      <c r="J133" s="38">
        <f t="shared" si="8"/>
        <v>14180.8</v>
      </c>
      <c r="K133" s="37">
        <f>J133 / K7</f>
        <v>3.3929428597346922E-3</v>
      </c>
      <c r="L133" s="34" t="s">
        <v>353</v>
      </c>
      <c r="M133" s="34" t="s">
        <v>117</v>
      </c>
      <c r="N133" s="34"/>
      <c r="O133" s="34" t="s">
        <v>354</v>
      </c>
      <c r="P133" s="35"/>
      <c r="Q133" s="36">
        <v>1</v>
      </c>
      <c r="R133" s="46"/>
      <c r="S133" s="37" t="s">
        <v>501</v>
      </c>
      <c r="T133" s="38">
        <f>U134</f>
        <v>0</v>
      </c>
      <c r="U133" s="38">
        <f t="shared" si="9"/>
        <v>0</v>
      </c>
      <c r="V133" s="37" t="e">
        <f>U133 / V7</f>
        <v>#DIV/0!</v>
      </c>
      <c r="W133" s="5" t="str">
        <f t="shared" si="20"/>
        <v>OK</v>
      </c>
      <c r="X133" s="6" t="str">
        <f t="shared" si="21"/>
        <v>OK</v>
      </c>
      <c r="Y133" s="6" t="str">
        <f t="shared" si="22"/>
        <v>OK</v>
      </c>
      <c r="Z133" s="6" t="str">
        <f t="shared" si="14"/>
        <v>OK</v>
      </c>
      <c r="AA133" s="6" t="str">
        <f t="shared" si="23"/>
        <v>OK</v>
      </c>
      <c r="AB133" s="7">
        <f t="shared" si="15"/>
        <v>0</v>
      </c>
    </row>
    <row r="134" spans="1:28" ht="24" customHeight="1" x14ac:dyDescent="0.2">
      <c r="A134" s="39" t="s">
        <v>355</v>
      </c>
      <c r="B134" s="39" t="s">
        <v>356</v>
      </c>
      <c r="C134" s="39" t="s">
        <v>17</v>
      </c>
      <c r="D134" s="39" t="s">
        <v>357</v>
      </c>
      <c r="E134" s="40" t="s">
        <v>26</v>
      </c>
      <c r="F134" s="41">
        <v>68.459999999999994</v>
      </c>
      <c r="G134" s="42">
        <v>169.64</v>
      </c>
      <c r="H134" s="43" t="s">
        <v>501</v>
      </c>
      <c r="I134" s="42">
        <f>(TRUNC(G134 * K8,2) + G134)</f>
        <v>207.14</v>
      </c>
      <c r="J134" s="42">
        <f t="shared" si="8"/>
        <v>14180.8</v>
      </c>
      <c r="K134" s="43">
        <f>J134 / K7</f>
        <v>3.3929428597346922E-3</v>
      </c>
      <c r="L134" s="39" t="s">
        <v>355</v>
      </c>
      <c r="M134" s="39" t="s">
        <v>356</v>
      </c>
      <c r="N134" s="39" t="s">
        <v>17</v>
      </c>
      <c r="O134" s="39" t="s">
        <v>357</v>
      </c>
      <c r="P134" s="40" t="s">
        <v>26</v>
      </c>
      <c r="Q134" s="41">
        <v>68.459999999999994</v>
      </c>
      <c r="R134" s="47"/>
      <c r="S134" s="43" t="s">
        <v>501</v>
      </c>
      <c r="T134" s="42">
        <f>(TRUNC(R134 * V8,2) + R134)</f>
        <v>0</v>
      </c>
      <c r="U134" s="42">
        <f t="shared" si="9"/>
        <v>0</v>
      </c>
      <c r="V134" s="43" t="e">
        <f>U134 / V7</f>
        <v>#DIV/0!</v>
      </c>
      <c r="W134" s="5" t="str">
        <f t="shared" si="20"/>
        <v>OK</v>
      </c>
      <c r="X134" s="6" t="str">
        <f t="shared" si="21"/>
        <v>OK</v>
      </c>
      <c r="Y134" s="6" t="str">
        <f t="shared" si="22"/>
        <v>OK</v>
      </c>
      <c r="Z134" s="6" t="str">
        <f t="shared" si="14"/>
        <v>OK</v>
      </c>
      <c r="AA134" s="6" t="str">
        <f t="shared" si="23"/>
        <v>OK</v>
      </c>
      <c r="AB134" s="7">
        <f t="shared" si="15"/>
        <v>0</v>
      </c>
    </row>
    <row r="135" spans="1:28" ht="24" customHeight="1" x14ac:dyDescent="0.2">
      <c r="A135" s="34" t="s">
        <v>358</v>
      </c>
      <c r="B135" s="34" t="s">
        <v>117</v>
      </c>
      <c r="C135" s="34"/>
      <c r="D135" s="34" t="s">
        <v>359</v>
      </c>
      <c r="E135" s="35"/>
      <c r="F135" s="36">
        <v>1</v>
      </c>
      <c r="G135" s="36" t="s">
        <v>501</v>
      </c>
      <c r="H135" s="37" t="s">
        <v>501</v>
      </c>
      <c r="I135" s="38">
        <f>J136</f>
        <v>205537.66</v>
      </c>
      <c r="J135" s="38">
        <f t="shared" si="8"/>
        <v>205537.66</v>
      </c>
      <c r="K135" s="37">
        <f>J135 / K7</f>
        <v>4.9177587717447312E-2</v>
      </c>
      <c r="L135" s="34" t="s">
        <v>358</v>
      </c>
      <c r="M135" s="34" t="s">
        <v>117</v>
      </c>
      <c r="N135" s="34"/>
      <c r="O135" s="34" t="s">
        <v>359</v>
      </c>
      <c r="P135" s="35"/>
      <c r="Q135" s="36">
        <v>1</v>
      </c>
      <c r="R135" s="46"/>
      <c r="S135" s="37" t="s">
        <v>501</v>
      </c>
      <c r="T135" s="38">
        <f>U136</f>
        <v>0</v>
      </c>
      <c r="U135" s="38">
        <f t="shared" si="9"/>
        <v>0</v>
      </c>
      <c r="V135" s="37" t="e">
        <f>U135 / V7</f>
        <v>#DIV/0!</v>
      </c>
      <c r="W135" s="5" t="str">
        <f t="shared" si="20"/>
        <v>OK</v>
      </c>
      <c r="X135" s="6" t="str">
        <f t="shared" si="21"/>
        <v>OK</v>
      </c>
      <c r="Y135" s="6" t="str">
        <f t="shared" si="22"/>
        <v>OK</v>
      </c>
      <c r="Z135" s="6" t="str">
        <f t="shared" si="14"/>
        <v>OK</v>
      </c>
      <c r="AA135" s="6" t="str">
        <f t="shared" si="23"/>
        <v>OK</v>
      </c>
      <c r="AB135" s="7">
        <f t="shared" si="15"/>
        <v>0</v>
      </c>
    </row>
    <row r="136" spans="1:28" ht="24" customHeight="1" x14ac:dyDescent="0.2">
      <c r="A136" s="39" t="s">
        <v>360</v>
      </c>
      <c r="B136" s="39" t="s">
        <v>361</v>
      </c>
      <c r="C136" s="39" t="s">
        <v>14</v>
      </c>
      <c r="D136" s="39" t="s">
        <v>362</v>
      </c>
      <c r="E136" s="40" t="s">
        <v>36</v>
      </c>
      <c r="F136" s="41">
        <v>155.22</v>
      </c>
      <c r="G136" s="42">
        <v>1084.4100000000001</v>
      </c>
      <c r="H136" s="43" t="s">
        <v>501</v>
      </c>
      <c r="I136" s="42">
        <f>(TRUNC(G136 * K8,2) + G136)</f>
        <v>1324.17</v>
      </c>
      <c r="J136" s="42">
        <f t="shared" si="8"/>
        <v>205537.66</v>
      </c>
      <c r="K136" s="43">
        <f>J136 / K7</f>
        <v>4.9177587717447312E-2</v>
      </c>
      <c r="L136" s="39" t="s">
        <v>360</v>
      </c>
      <c r="M136" s="39" t="s">
        <v>361</v>
      </c>
      <c r="N136" s="39" t="s">
        <v>14</v>
      </c>
      <c r="O136" s="39" t="s">
        <v>362</v>
      </c>
      <c r="P136" s="40" t="s">
        <v>36</v>
      </c>
      <c r="Q136" s="41">
        <v>155.22</v>
      </c>
      <c r="R136" s="47"/>
      <c r="S136" s="43" t="s">
        <v>501</v>
      </c>
      <c r="T136" s="42">
        <f>(TRUNC(R136 * V8,2) + R136)</f>
        <v>0</v>
      </c>
      <c r="U136" s="42">
        <f t="shared" si="9"/>
        <v>0</v>
      </c>
      <c r="V136" s="43" t="e">
        <f>U136 / V7</f>
        <v>#DIV/0!</v>
      </c>
      <c r="W136" s="5" t="str">
        <f t="shared" si="20"/>
        <v>OK</v>
      </c>
      <c r="X136" s="6" t="str">
        <f t="shared" si="21"/>
        <v>OK</v>
      </c>
      <c r="Y136" s="6" t="str">
        <f t="shared" si="22"/>
        <v>OK</v>
      </c>
      <c r="Z136" s="6" t="str">
        <f t="shared" si="14"/>
        <v>OK</v>
      </c>
      <c r="AA136" s="6" t="str">
        <f t="shared" si="23"/>
        <v>OK</v>
      </c>
      <c r="AB136" s="7">
        <f t="shared" si="15"/>
        <v>0</v>
      </c>
    </row>
    <row r="137" spans="1:28" ht="24" customHeight="1" x14ac:dyDescent="0.2">
      <c r="A137" s="34" t="s">
        <v>363</v>
      </c>
      <c r="B137" s="34" t="s">
        <v>117</v>
      </c>
      <c r="C137" s="34"/>
      <c r="D137" s="34" t="s">
        <v>364</v>
      </c>
      <c r="E137" s="35"/>
      <c r="F137" s="36">
        <v>1</v>
      </c>
      <c r="G137" s="36" t="s">
        <v>501</v>
      </c>
      <c r="H137" s="37" t="s">
        <v>501</v>
      </c>
      <c r="I137" s="38">
        <f>J138</f>
        <v>86305.2</v>
      </c>
      <c r="J137" s="38">
        <f t="shared" si="8"/>
        <v>86305.2</v>
      </c>
      <c r="K137" s="37">
        <f>J137 / K7</f>
        <v>2.0649653905137549E-2</v>
      </c>
      <c r="L137" s="34" t="s">
        <v>363</v>
      </c>
      <c r="M137" s="34" t="s">
        <v>117</v>
      </c>
      <c r="N137" s="34"/>
      <c r="O137" s="34" t="s">
        <v>364</v>
      </c>
      <c r="P137" s="35"/>
      <c r="Q137" s="36">
        <v>1</v>
      </c>
      <c r="R137" s="46"/>
      <c r="S137" s="37" t="s">
        <v>501</v>
      </c>
      <c r="T137" s="38">
        <f>U138</f>
        <v>0</v>
      </c>
      <c r="U137" s="38">
        <f t="shared" si="9"/>
        <v>0</v>
      </c>
      <c r="V137" s="37" t="e">
        <f>U137 / V7</f>
        <v>#DIV/0!</v>
      </c>
      <c r="W137" s="5" t="str">
        <f t="shared" si="20"/>
        <v>OK</v>
      </c>
      <c r="X137" s="6" t="str">
        <f t="shared" si="21"/>
        <v>OK</v>
      </c>
      <c r="Y137" s="6" t="str">
        <f t="shared" si="22"/>
        <v>OK</v>
      </c>
      <c r="Z137" s="6" t="str">
        <f t="shared" si="14"/>
        <v>OK</v>
      </c>
      <c r="AA137" s="6" t="str">
        <f t="shared" si="23"/>
        <v>OK</v>
      </c>
      <c r="AB137" s="7">
        <f t="shared" si="15"/>
        <v>0</v>
      </c>
    </row>
    <row r="138" spans="1:28" ht="24" customHeight="1" x14ac:dyDescent="0.2">
      <c r="A138" s="39" t="s">
        <v>365</v>
      </c>
      <c r="B138" s="39" t="s">
        <v>366</v>
      </c>
      <c r="C138" s="39" t="s">
        <v>14</v>
      </c>
      <c r="D138" s="39" t="s">
        <v>367</v>
      </c>
      <c r="E138" s="40" t="s">
        <v>36</v>
      </c>
      <c r="F138" s="41">
        <v>65.81</v>
      </c>
      <c r="G138" s="42">
        <v>1073.98</v>
      </c>
      <c r="H138" s="43" t="s">
        <v>501</v>
      </c>
      <c r="I138" s="42">
        <f>(TRUNC(G138 * K8,2) + G138)</f>
        <v>1311.43</v>
      </c>
      <c r="J138" s="42">
        <f t="shared" ref="J138:J201" si="24">TRUNC(F138 * I138,2)</f>
        <v>86305.2</v>
      </c>
      <c r="K138" s="43">
        <f>J138 / K7</f>
        <v>2.0649653905137549E-2</v>
      </c>
      <c r="L138" s="39" t="s">
        <v>365</v>
      </c>
      <c r="M138" s="39" t="s">
        <v>366</v>
      </c>
      <c r="N138" s="39" t="s">
        <v>14</v>
      </c>
      <c r="O138" s="39" t="s">
        <v>367</v>
      </c>
      <c r="P138" s="40" t="s">
        <v>36</v>
      </c>
      <c r="Q138" s="41">
        <v>65.81</v>
      </c>
      <c r="R138" s="47"/>
      <c r="S138" s="43" t="s">
        <v>501</v>
      </c>
      <c r="T138" s="42">
        <f>(TRUNC(R138 * V8,2) + R138)</f>
        <v>0</v>
      </c>
      <c r="U138" s="42">
        <f t="shared" ref="U138:U201" si="25">TRUNC(Q138 * T138,2)</f>
        <v>0</v>
      </c>
      <c r="V138" s="43" t="e">
        <f>U138 / V7</f>
        <v>#DIV/0!</v>
      </c>
      <c r="W138" s="5" t="str">
        <f t="shared" si="20"/>
        <v>OK</v>
      </c>
      <c r="X138" s="6" t="str">
        <f t="shared" si="21"/>
        <v>OK</v>
      </c>
      <c r="Y138" s="6" t="str">
        <f t="shared" si="22"/>
        <v>OK</v>
      </c>
      <c r="Z138" s="6" t="str">
        <f t="shared" si="14"/>
        <v>OK</v>
      </c>
      <c r="AA138" s="6" t="str">
        <f t="shared" si="23"/>
        <v>OK</v>
      </c>
      <c r="AB138" s="7">
        <f t="shared" si="15"/>
        <v>0</v>
      </c>
    </row>
    <row r="139" spans="1:28" ht="24" customHeight="1" x14ac:dyDescent="0.2">
      <c r="A139" s="34" t="s">
        <v>368</v>
      </c>
      <c r="B139" s="34" t="s">
        <v>117</v>
      </c>
      <c r="C139" s="34"/>
      <c r="D139" s="34" t="s">
        <v>369</v>
      </c>
      <c r="E139" s="35"/>
      <c r="F139" s="36">
        <v>1</v>
      </c>
      <c r="G139" s="36" t="s">
        <v>501</v>
      </c>
      <c r="H139" s="37" t="s">
        <v>501</v>
      </c>
      <c r="I139" s="38">
        <f>J140 + J141</f>
        <v>83409.960000000006</v>
      </c>
      <c r="J139" s="38">
        <f t="shared" si="24"/>
        <v>83409.960000000006</v>
      </c>
      <c r="K139" s="37">
        <f>J139 / K7</f>
        <v>1.995692966636271E-2</v>
      </c>
      <c r="L139" s="34" t="s">
        <v>368</v>
      </c>
      <c r="M139" s="34" t="s">
        <v>117</v>
      </c>
      <c r="N139" s="34"/>
      <c r="O139" s="34" t="s">
        <v>369</v>
      </c>
      <c r="P139" s="35"/>
      <c r="Q139" s="36">
        <v>1</v>
      </c>
      <c r="R139" s="46"/>
      <c r="S139" s="37" t="s">
        <v>501</v>
      </c>
      <c r="T139" s="38">
        <f>U140 + U141</f>
        <v>0</v>
      </c>
      <c r="U139" s="38">
        <f t="shared" si="25"/>
        <v>0</v>
      </c>
      <c r="V139" s="37" t="e">
        <f>U139 / V7</f>
        <v>#DIV/0!</v>
      </c>
      <c r="W139" s="5" t="str">
        <f t="shared" si="20"/>
        <v>OK</v>
      </c>
      <c r="X139" s="6" t="str">
        <f t="shared" si="21"/>
        <v>OK</v>
      </c>
      <c r="Y139" s="6" t="str">
        <f t="shared" si="22"/>
        <v>OK</v>
      </c>
      <c r="Z139" s="6" t="str">
        <f t="shared" ref="Z139:Z202" si="26">IF(I139&gt;=T139,"OK","ERRO")</f>
        <v>OK</v>
      </c>
      <c r="AA139" s="6" t="str">
        <f t="shared" si="23"/>
        <v>OK</v>
      </c>
      <c r="AB139" s="7">
        <f t="shared" ref="AB139:AB202" si="27">IFERROR(U139/J139,"-")</f>
        <v>0</v>
      </c>
    </row>
    <row r="140" spans="1:28" ht="24" customHeight="1" x14ac:dyDescent="0.2">
      <c r="A140" s="39" t="s">
        <v>370</v>
      </c>
      <c r="B140" s="39" t="s">
        <v>371</v>
      </c>
      <c r="C140" s="39" t="s">
        <v>17</v>
      </c>
      <c r="D140" s="39" t="s">
        <v>372</v>
      </c>
      <c r="E140" s="40" t="s">
        <v>36</v>
      </c>
      <c r="F140" s="41">
        <v>598</v>
      </c>
      <c r="G140" s="42">
        <v>12.66</v>
      </c>
      <c r="H140" s="43" t="s">
        <v>501</v>
      </c>
      <c r="I140" s="42">
        <f>(TRUNC(G140 * K8,2) + G140)</f>
        <v>15.45</v>
      </c>
      <c r="J140" s="42">
        <f t="shared" si="24"/>
        <v>9239.1</v>
      </c>
      <c r="K140" s="43">
        <f>J140 / K7</f>
        <v>2.2105761575774846E-3</v>
      </c>
      <c r="L140" s="39" t="s">
        <v>370</v>
      </c>
      <c r="M140" s="39" t="s">
        <v>371</v>
      </c>
      <c r="N140" s="39" t="s">
        <v>17</v>
      </c>
      <c r="O140" s="39" t="s">
        <v>372</v>
      </c>
      <c r="P140" s="40" t="s">
        <v>36</v>
      </c>
      <c r="Q140" s="41">
        <v>598</v>
      </c>
      <c r="R140" s="47"/>
      <c r="S140" s="43" t="s">
        <v>501</v>
      </c>
      <c r="T140" s="42">
        <f>(TRUNC(R140 * V8,2) + R140)</f>
        <v>0</v>
      </c>
      <c r="U140" s="42">
        <f t="shared" si="25"/>
        <v>0</v>
      </c>
      <c r="V140" s="43" t="e">
        <f>U140 / V7</f>
        <v>#DIV/0!</v>
      </c>
      <c r="W140" s="5" t="str">
        <f t="shared" si="20"/>
        <v>OK</v>
      </c>
      <c r="X140" s="6" t="str">
        <f t="shared" si="21"/>
        <v>OK</v>
      </c>
      <c r="Y140" s="6" t="str">
        <f t="shared" si="22"/>
        <v>OK</v>
      </c>
      <c r="Z140" s="6" t="str">
        <f t="shared" si="26"/>
        <v>OK</v>
      </c>
      <c r="AA140" s="6" t="str">
        <f t="shared" si="23"/>
        <v>OK</v>
      </c>
      <c r="AB140" s="7">
        <f t="shared" si="27"/>
        <v>0</v>
      </c>
    </row>
    <row r="141" spans="1:28" ht="24" customHeight="1" x14ac:dyDescent="0.2">
      <c r="A141" s="39" t="s">
        <v>373</v>
      </c>
      <c r="B141" s="39" t="s">
        <v>374</v>
      </c>
      <c r="C141" s="39" t="s">
        <v>17</v>
      </c>
      <c r="D141" s="39" t="s">
        <v>375</v>
      </c>
      <c r="E141" s="40" t="s">
        <v>36</v>
      </c>
      <c r="F141" s="41">
        <v>757</v>
      </c>
      <c r="G141" s="42">
        <v>80.239999999999995</v>
      </c>
      <c r="H141" s="43" t="s">
        <v>501</v>
      </c>
      <c r="I141" s="42">
        <f>(TRUNC(G141 * K8,2) + G141)</f>
        <v>97.97999999999999</v>
      </c>
      <c r="J141" s="42">
        <f t="shared" si="24"/>
        <v>74170.86</v>
      </c>
      <c r="K141" s="43">
        <f>J141 / K7</f>
        <v>1.7746353508785222E-2</v>
      </c>
      <c r="L141" s="39" t="s">
        <v>373</v>
      </c>
      <c r="M141" s="39" t="s">
        <v>374</v>
      </c>
      <c r="N141" s="39" t="s">
        <v>17</v>
      </c>
      <c r="O141" s="39" t="s">
        <v>375</v>
      </c>
      <c r="P141" s="40" t="s">
        <v>36</v>
      </c>
      <c r="Q141" s="41">
        <v>757</v>
      </c>
      <c r="R141" s="47"/>
      <c r="S141" s="43" t="s">
        <v>501</v>
      </c>
      <c r="T141" s="42">
        <f>(TRUNC(R141 * V8,2) + R141)</f>
        <v>0</v>
      </c>
      <c r="U141" s="42">
        <f t="shared" si="25"/>
        <v>0</v>
      </c>
      <c r="V141" s="43" t="e">
        <f>U141 / V7</f>
        <v>#DIV/0!</v>
      </c>
      <c r="W141" s="5" t="str">
        <f t="shared" si="20"/>
        <v>OK</v>
      </c>
      <c r="X141" s="6" t="str">
        <f t="shared" si="21"/>
        <v>OK</v>
      </c>
      <c r="Y141" s="6" t="str">
        <f t="shared" si="22"/>
        <v>OK</v>
      </c>
      <c r="Z141" s="6" t="str">
        <f t="shared" si="26"/>
        <v>OK</v>
      </c>
      <c r="AA141" s="6" t="str">
        <f t="shared" si="23"/>
        <v>OK</v>
      </c>
      <c r="AB141" s="7">
        <f t="shared" si="27"/>
        <v>0</v>
      </c>
    </row>
    <row r="142" spans="1:28" ht="24" customHeight="1" x14ac:dyDescent="0.2">
      <c r="A142" s="34" t="s">
        <v>376</v>
      </c>
      <c r="B142" s="34" t="s">
        <v>117</v>
      </c>
      <c r="C142" s="34"/>
      <c r="D142" s="34" t="s">
        <v>377</v>
      </c>
      <c r="E142" s="35"/>
      <c r="F142" s="36">
        <v>1</v>
      </c>
      <c r="G142" s="36" t="s">
        <v>501</v>
      </c>
      <c r="H142" s="37" t="s">
        <v>501</v>
      </c>
      <c r="I142" s="38">
        <f>J143</f>
        <v>1890.94</v>
      </c>
      <c r="J142" s="38">
        <f t="shared" si="24"/>
        <v>1890.94</v>
      </c>
      <c r="K142" s="37">
        <f>J142 / K7</f>
        <v>4.5243225848941662E-4</v>
      </c>
      <c r="L142" s="34" t="s">
        <v>376</v>
      </c>
      <c r="M142" s="34" t="s">
        <v>117</v>
      </c>
      <c r="N142" s="34"/>
      <c r="O142" s="34" t="s">
        <v>377</v>
      </c>
      <c r="P142" s="35"/>
      <c r="Q142" s="36">
        <v>1</v>
      </c>
      <c r="R142" s="46"/>
      <c r="S142" s="37" t="s">
        <v>501</v>
      </c>
      <c r="T142" s="38">
        <f>U143</f>
        <v>0</v>
      </c>
      <c r="U142" s="38">
        <f t="shared" si="25"/>
        <v>0</v>
      </c>
      <c r="V142" s="37" t="e">
        <f>U142 / V7</f>
        <v>#DIV/0!</v>
      </c>
      <c r="W142" s="5" t="str">
        <f t="shared" si="20"/>
        <v>OK</v>
      </c>
      <c r="X142" s="6" t="str">
        <f t="shared" si="21"/>
        <v>OK</v>
      </c>
      <c r="Y142" s="6" t="str">
        <f t="shared" si="22"/>
        <v>OK</v>
      </c>
      <c r="Z142" s="6" t="str">
        <f t="shared" si="26"/>
        <v>OK</v>
      </c>
      <c r="AA142" s="6" t="str">
        <f t="shared" si="23"/>
        <v>OK</v>
      </c>
      <c r="AB142" s="7">
        <f t="shared" si="27"/>
        <v>0</v>
      </c>
    </row>
    <row r="143" spans="1:28" ht="24" customHeight="1" x14ac:dyDescent="0.2">
      <c r="A143" s="39" t="s">
        <v>378</v>
      </c>
      <c r="B143" s="39" t="s">
        <v>379</v>
      </c>
      <c r="C143" s="39" t="s">
        <v>17</v>
      </c>
      <c r="D143" s="39" t="s">
        <v>380</v>
      </c>
      <c r="E143" s="40" t="s">
        <v>26</v>
      </c>
      <c r="F143" s="41">
        <v>283.5</v>
      </c>
      <c r="G143" s="42">
        <v>5.47</v>
      </c>
      <c r="H143" s="43" t="s">
        <v>501</v>
      </c>
      <c r="I143" s="42">
        <f>(TRUNC(G143 * K8,2) + G143)</f>
        <v>6.67</v>
      </c>
      <c r="J143" s="42">
        <f t="shared" si="24"/>
        <v>1890.94</v>
      </c>
      <c r="K143" s="43">
        <f>J143 / K7</f>
        <v>4.5243225848941662E-4</v>
      </c>
      <c r="L143" s="39" t="s">
        <v>378</v>
      </c>
      <c r="M143" s="39" t="s">
        <v>379</v>
      </c>
      <c r="N143" s="39" t="s">
        <v>17</v>
      </c>
      <c r="O143" s="39" t="s">
        <v>380</v>
      </c>
      <c r="P143" s="40" t="s">
        <v>26</v>
      </c>
      <c r="Q143" s="41">
        <v>283.5</v>
      </c>
      <c r="R143" s="47"/>
      <c r="S143" s="43" t="s">
        <v>501</v>
      </c>
      <c r="T143" s="42">
        <f>(TRUNC(R143 * V8,2) + R143)</f>
        <v>0</v>
      </c>
      <c r="U143" s="42">
        <f t="shared" si="25"/>
        <v>0</v>
      </c>
      <c r="V143" s="43" t="e">
        <f>U143 / V7</f>
        <v>#DIV/0!</v>
      </c>
      <c r="W143" s="5" t="str">
        <f t="shared" si="20"/>
        <v>OK</v>
      </c>
      <c r="X143" s="6" t="str">
        <f t="shared" si="21"/>
        <v>OK</v>
      </c>
      <c r="Y143" s="6" t="str">
        <f t="shared" si="22"/>
        <v>OK</v>
      </c>
      <c r="Z143" s="6" t="str">
        <f t="shared" si="26"/>
        <v>OK</v>
      </c>
      <c r="AA143" s="6" t="str">
        <f t="shared" si="23"/>
        <v>OK</v>
      </c>
      <c r="AB143" s="7">
        <f t="shared" si="27"/>
        <v>0</v>
      </c>
    </row>
    <row r="144" spans="1:28" ht="24" customHeight="1" x14ac:dyDescent="0.2">
      <c r="A144" s="34" t="s">
        <v>63</v>
      </c>
      <c r="B144" s="34" t="s">
        <v>117</v>
      </c>
      <c r="C144" s="34"/>
      <c r="D144" s="34" t="s">
        <v>523</v>
      </c>
      <c r="E144" s="35"/>
      <c r="F144" s="36">
        <v>1</v>
      </c>
      <c r="G144" s="36" t="s">
        <v>501</v>
      </c>
      <c r="H144" s="37" t="s">
        <v>501</v>
      </c>
      <c r="I144" s="38">
        <f>J145 + J147 + J153 + J155 + J157 + J159</f>
        <v>244079.80000000002</v>
      </c>
      <c r="J144" s="38">
        <f t="shared" si="24"/>
        <v>244079.8</v>
      </c>
      <c r="K144" s="37">
        <f>J144 / K7</f>
        <v>5.8399301493249442E-2</v>
      </c>
      <c r="L144" s="34" t="s">
        <v>63</v>
      </c>
      <c r="M144" s="34" t="s">
        <v>117</v>
      </c>
      <c r="N144" s="34"/>
      <c r="O144" s="34" t="s">
        <v>523</v>
      </c>
      <c r="P144" s="35"/>
      <c r="Q144" s="36">
        <v>1</v>
      </c>
      <c r="R144" s="46"/>
      <c r="S144" s="37" t="s">
        <v>501</v>
      </c>
      <c r="T144" s="38">
        <f>U145 + U147 + U153 + U155 + U157 + U159</f>
        <v>0</v>
      </c>
      <c r="U144" s="38">
        <f t="shared" si="25"/>
        <v>0</v>
      </c>
      <c r="V144" s="37" t="e">
        <f>U144 / V7</f>
        <v>#DIV/0!</v>
      </c>
      <c r="W144" s="5" t="str">
        <f t="shared" si="20"/>
        <v>OK</v>
      </c>
      <c r="X144" s="6" t="str">
        <f t="shared" si="21"/>
        <v>OK</v>
      </c>
      <c r="Y144" s="6" t="str">
        <f t="shared" si="22"/>
        <v>OK</v>
      </c>
      <c r="Z144" s="6" t="str">
        <f t="shared" si="26"/>
        <v>OK</v>
      </c>
      <c r="AA144" s="6" t="str">
        <f t="shared" si="23"/>
        <v>OK</v>
      </c>
      <c r="AB144" s="7">
        <f t="shared" si="27"/>
        <v>0</v>
      </c>
    </row>
    <row r="145" spans="1:28" ht="24" customHeight="1" x14ac:dyDescent="0.2">
      <c r="A145" s="34" t="s">
        <v>64</v>
      </c>
      <c r="B145" s="34" t="s">
        <v>117</v>
      </c>
      <c r="C145" s="34"/>
      <c r="D145" s="34" t="s">
        <v>524</v>
      </c>
      <c r="E145" s="35"/>
      <c r="F145" s="36">
        <v>1</v>
      </c>
      <c r="G145" s="36" t="s">
        <v>501</v>
      </c>
      <c r="H145" s="37" t="s">
        <v>501</v>
      </c>
      <c r="I145" s="38">
        <f>J146</f>
        <v>63299.26</v>
      </c>
      <c r="J145" s="38">
        <f t="shared" si="24"/>
        <v>63299.26</v>
      </c>
      <c r="K145" s="37">
        <f>J145 / K7</f>
        <v>1.5145180260880192E-2</v>
      </c>
      <c r="L145" s="34" t="s">
        <v>64</v>
      </c>
      <c r="M145" s="34" t="s">
        <v>117</v>
      </c>
      <c r="N145" s="34"/>
      <c r="O145" s="34" t="s">
        <v>524</v>
      </c>
      <c r="P145" s="35"/>
      <c r="Q145" s="36">
        <v>1</v>
      </c>
      <c r="R145" s="46"/>
      <c r="S145" s="37" t="s">
        <v>501</v>
      </c>
      <c r="T145" s="38">
        <f>U146</f>
        <v>0</v>
      </c>
      <c r="U145" s="38">
        <f t="shared" si="25"/>
        <v>0</v>
      </c>
      <c r="V145" s="37" t="e">
        <f>U145 / V7</f>
        <v>#DIV/0!</v>
      </c>
      <c r="W145" s="5" t="str">
        <f t="shared" si="20"/>
        <v>OK</v>
      </c>
      <c r="X145" s="6" t="str">
        <f t="shared" si="21"/>
        <v>OK</v>
      </c>
      <c r="Y145" s="6" t="str">
        <f t="shared" si="22"/>
        <v>OK</v>
      </c>
      <c r="Z145" s="6" t="str">
        <f t="shared" si="26"/>
        <v>OK</v>
      </c>
      <c r="AA145" s="6" t="str">
        <f t="shared" si="23"/>
        <v>OK</v>
      </c>
      <c r="AB145" s="7">
        <f t="shared" si="27"/>
        <v>0</v>
      </c>
    </row>
    <row r="146" spans="1:28" ht="24" customHeight="1" x14ac:dyDescent="0.2">
      <c r="A146" s="39" t="s">
        <v>65</v>
      </c>
      <c r="B146" s="39" t="s">
        <v>525</v>
      </c>
      <c r="C146" s="39" t="s">
        <v>17</v>
      </c>
      <c r="D146" s="39" t="s">
        <v>526</v>
      </c>
      <c r="E146" s="40" t="s">
        <v>26</v>
      </c>
      <c r="F146" s="41">
        <v>353.41</v>
      </c>
      <c r="G146" s="42">
        <v>146.68</v>
      </c>
      <c r="H146" s="43" t="s">
        <v>501</v>
      </c>
      <c r="I146" s="42">
        <f>(TRUNC(G146 * K8,2) + G146)</f>
        <v>179.11</v>
      </c>
      <c r="J146" s="42">
        <f t="shared" si="24"/>
        <v>63299.26</v>
      </c>
      <c r="K146" s="43">
        <f>J146 / K7</f>
        <v>1.5145180260880192E-2</v>
      </c>
      <c r="L146" s="39" t="s">
        <v>65</v>
      </c>
      <c r="M146" s="39" t="s">
        <v>525</v>
      </c>
      <c r="N146" s="39" t="s">
        <v>17</v>
      </c>
      <c r="O146" s="39" t="s">
        <v>526</v>
      </c>
      <c r="P146" s="40" t="s">
        <v>26</v>
      </c>
      <c r="Q146" s="41">
        <v>353.41</v>
      </c>
      <c r="R146" s="47"/>
      <c r="S146" s="43" t="s">
        <v>501</v>
      </c>
      <c r="T146" s="42">
        <f>(TRUNC(R146 * V8,2) + R146)</f>
        <v>0</v>
      </c>
      <c r="U146" s="42">
        <f t="shared" si="25"/>
        <v>0</v>
      </c>
      <c r="V146" s="43" t="e">
        <f>U146 / V7</f>
        <v>#DIV/0!</v>
      </c>
      <c r="W146" s="5" t="str">
        <f t="shared" si="20"/>
        <v>OK</v>
      </c>
      <c r="X146" s="6" t="str">
        <f t="shared" si="21"/>
        <v>OK</v>
      </c>
      <c r="Y146" s="6" t="str">
        <f t="shared" si="22"/>
        <v>OK</v>
      </c>
      <c r="Z146" s="6" t="str">
        <f t="shared" si="26"/>
        <v>OK</v>
      </c>
      <c r="AA146" s="6" t="str">
        <f t="shared" si="23"/>
        <v>OK</v>
      </c>
      <c r="AB146" s="7">
        <f t="shared" si="27"/>
        <v>0</v>
      </c>
    </row>
    <row r="147" spans="1:28" ht="24" customHeight="1" x14ac:dyDescent="0.2">
      <c r="A147" s="34" t="s">
        <v>381</v>
      </c>
      <c r="B147" s="34" t="s">
        <v>117</v>
      </c>
      <c r="C147" s="34"/>
      <c r="D147" s="34" t="s">
        <v>527</v>
      </c>
      <c r="E147" s="35"/>
      <c r="F147" s="36">
        <v>1</v>
      </c>
      <c r="G147" s="36" t="s">
        <v>501</v>
      </c>
      <c r="H147" s="37" t="s">
        <v>501</v>
      </c>
      <c r="I147" s="38">
        <f>J148 + J149 + J150 + J151 + J152</f>
        <v>117786.38</v>
      </c>
      <c r="J147" s="38">
        <f t="shared" si="24"/>
        <v>117786.38</v>
      </c>
      <c r="K147" s="37">
        <f>J147 / K7</f>
        <v>2.8181940158171413E-2</v>
      </c>
      <c r="L147" s="34" t="s">
        <v>381</v>
      </c>
      <c r="M147" s="34" t="s">
        <v>117</v>
      </c>
      <c r="N147" s="34"/>
      <c r="O147" s="34" t="s">
        <v>527</v>
      </c>
      <c r="P147" s="35"/>
      <c r="Q147" s="36">
        <v>1</v>
      </c>
      <c r="R147" s="46"/>
      <c r="S147" s="37" t="s">
        <v>501</v>
      </c>
      <c r="T147" s="38">
        <f>U148 + U149 + U150 + U151 + U152</f>
        <v>0</v>
      </c>
      <c r="U147" s="38">
        <f t="shared" si="25"/>
        <v>0</v>
      </c>
      <c r="V147" s="37" t="e">
        <f>U147 / V7</f>
        <v>#DIV/0!</v>
      </c>
      <c r="W147" s="5" t="str">
        <f t="shared" si="20"/>
        <v>OK</v>
      </c>
      <c r="X147" s="6" t="str">
        <f t="shared" si="21"/>
        <v>OK</v>
      </c>
      <c r="Y147" s="6" t="str">
        <f t="shared" si="22"/>
        <v>OK</v>
      </c>
      <c r="Z147" s="6" t="str">
        <f t="shared" si="26"/>
        <v>OK</v>
      </c>
      <c r="AA147" s="6" t="str">
        <f t="shared" si="23"/>
        <v>OK</v>
      </c>
      <c r="AB147" s="7">
        <f t="shared" si="27"/>
        <v>0</v>
      </c>
    </row>
    <row r="148" spans="1:28" ht="24" customHeight="1" x14ac:dyDescent="0.2">
      <c r="A148" s="39" t="s">
        <v>382</v>
      </c>
      <c r="B148" s="39" t="s">
        <v>251</v>
      </c>
      <c r="C148" s="39" t="s">
        <v>17</v>
      </c>
      <c r="D148" s="39" t="s">
        <v>252</v>
      </c>
      <c r="E148" s="40" t="s">
        <v>26</v>
      </c>
      <c r="F148" s="41">
        <v>236.24</v>
      </c>
      <c r="G148" s="42">
        <v>222.42</v>
      </c>
      <c r="H148" s="43" t="s">
        <v>501</v>
      </c>
      <c r="I148" s="42">
        <f>(TRUNC(G148 * K8,2) + G148)</f>
        <v>271.58999999999997</v>
      </c>
      <c r="J148" s="42">
        <f t="shared" si="24"/>
        <v>64160.42</v>
      </c>
      <c r="K148" s="43">
        <f>J148 / K7</f>
        <v>1.535122411405414E-2</v>
      </c>
      <c r="L148" s="39" t="s">
        <v>382</v>
      </c>
      <c r="M148" s="39" t="s">
        <v>251</v>
      </c>
      <c r="N148" s="39" t="s">
        <v>17</v>
      </c>
      <c r="O148" s="39" t="s">
        <v>252</v>
      </c>
      <c r="P148" s="40" t="s">
        <v>26</v>
      </c>
      <c r="Q148" s="41">
        <v>236.24</v>
      </c>
      <c r="R148" s="47"/>
      <c r="S148" s="43" t="s">
        <v>501</v>
      </c>
      <c r="T148" s="42">
        <f>(TRUNC(R148 * V8,2) + R148)</f>
        <v>0</v>
      </c>
      <c r="U148" s="42">
        <f t="shared" si="25"/>
        <v>0</v>
      </c>
      <c r="V148" s="43" t="e">
        <f>U148 / V7</f>
        <v>#DIV/0!</v>
      </c>
      <c r="W148" s="5" t="str">
        <f t="shared" si="20"/>
        <v>OK</v>
      </c>
      <c r="X148" s="6" t="str">
        <f t="shared" si="21"/>
        <v>OK</v>
      </c>
      <c r="Y148" s="6" t="str">
        <f t="shared" si="22"/>
        <v>OK</v>
      </c>
      <c r="Z148" s="6" t="str">
        <f t="shared" si="26"/>
        <v>OK</v>
      </c>
      <c r="AA148" s="6" t="str">
        <f t="shared" si="23"/>
        <v>OK</v>
      </c>
      <c r="AB148" s="7">
        <f t="shared" si="27"/>
        <v>0</v>
      </c>
    </row>
    <row r="149" spans="1:28" ht="24" customHeight="1" x14ac:dyDescent="0.2">
      <c r="A149" s="39" t="s">
        <v>528</v>
      </c>
      <c r="B149" s="39" t="s">
        <v>529</v>
      </c>
      <c r="C149" s="39" t="s">
        <v>17</v>
      </c>
      <c r="D149" s="39" t="s">
        <v>530</v>
      </c>
      <c r="E149" s="40" t="s">
        <v>26</v>
      </c>
      <c r="F149" s="41">
        <v>236.24</v>
      </c>
      <c r="G149" s="42">
        <v>92.13</v>
      </c>
      <c r="H149" s="43" t="s">
        <v>501</v>
      </c>
      <c r="I149" s="42">
        <f>(TRUNC(G149 * K8,2) + G149)</f>
        <v>112.49</v>
      </c>
      <c r="J149" s="42">
        <f t="shared" si="24"/>
        <v>26574.63</v>
      </c>
      <c r="K149" s="43">
        <f>J149 / K7</f>
        <v>6.358329650555071E-3</v>
      </c>
      <c r="L149" s="39" t="s">
        <v>528</v>
      </c>
      <c r="M149" s="39" t="s">
        <v>529</v>
      </c>
      <c r="N149" s="39" t="s">
        <v>17</v>
      </c>
      <c r="O149" s="39" t="s">
        <v>530</v>
      </c>
      <c r="P149" s="40" t="s">
        <v>26</v>
      </c>
      <c r="Q149" s="41">
        <v>236.24</v>
      </c>
      <c r="R149" s="47"/>
      <c r="S149" s="43" t="s">
        <v>501</v>
      </c>
      <c r="T149" s="42">
        <f>(TRUNC(R149 * V8,2) + R149)</f>
        <v>0</v>
      </c>
      <c r="U149" s="42">
        <f t="shared" si="25"/>
        <v>0</v>
      </c>
      <c r="V149" s="43" t="e">
        <f>U149 / V7</f>
        <v>#DIV/0!</v>
      </c>
      <c r="W149" s="5" t="str">
        <f t="shared" si="20"/>
        <v>OK</v>
      </c>
      <c r="X149" s="6" t="str">
        <f t="shared" si="21"/>
        <v>OK</v>
      </c>
      <c r="Y149" s="6" t="str">
        <f t="shared" si="22"/>
        <v>OK</v>
      </c>
      <c r="Z149" s="6" t="str">
        <f t="shared" si="26"/>
        <v>OK</v>
      </c>
      <c r="AA149" s="6" t="str">
        <f t="shared" si="23"/>
        <v>OK</v>
      </c>
      <c r="AB149" s="7">
        <f t="shared" si="27"/>
        <v>0</v>
      </c>
    </row>
    <row r="150" spans="1:28" ht="24" customHeight="1" x14ac:dyDescent="0.2">
      <c r="A150" s="39" t="s">
        <v>531</v>
      </c>
      <c r="B150" s="39" t="s">
        <v>532</v>
      </c>
      <c r="C150" s="39" t="s">
        <v>17</v>
      </c>
      <c r="D150" s="39" t="s">
        <v>533</v>
      </c>
      <c r="E150" s="40" t="s">
        <v>18</v>
      </c>
      <c r="F150" s="41">
        <v>299.99</v>
      </c>
      <c r="G150" s="42">
        <v>16.05</v>
      </c>
      <c r="H150" s="43" t="s">
        <v>501</v>
      </c>
      <c r="I150" s="42">
        <f>(TRUNC(G150 * K8,2) + G150)</f>
        <v>19.59</v>
      </c>
      <c r="J150" s="42">
        <f t="shared" si="24"/>
        <v>5876.8</v>
      </c>
      <c r="K150" s="43">
        <f>J150 / K7</f>
        <v>1.4061016725494216E-3</v>
      </c>
      <c r="L150" s="39" t="s">
        <v>531</v>
      </c>
      <c r="M150" s="39" t="s">
        <v>532</v>
      </c>
      <c r="N150" s="39" t="s">
        <v>17</v>
      </c>
      <c r="O150" s="39" t="s">
        <v>533</v>
      </c>
      <c r="P150" s="40" t="s">
        <v>18</v>
      </c>
      <c r="Q150" s="41">
        <v>299.99</v>
      </c>
      <c r="R150" s="47"/>
      <c r="S150" s="43" t="s">
        <v>501</v>
      </c>
      <c r="T150" s="42">
        <f>(TRUNC(R150 * V8,2) + R150)</f>
        <v>0</v>
      </c>
      <c r="U150" s="42">
        <f t="shared" si="25"/>
        <v>0</v>
      </c>
      <c r="V150" s="43" t="e">
        <f>U150 / V7</f>
        <v>#DIV/0!</v>
      </c>
      <c r="W150" s="5" t="str">
        <f t="shared" si="20"/>
        <v>OK</v>
      </c>
      <c r="X150" s="6" t="str">
        <f t="shared" si="21"/>
        <v>OK</v>
      </c>
      <c r="Y150" s="6" t="str">
        <f t="shared" si="22"/>
        <v>OK</v>
      </c>
      <c r="Z150" s="6" t="str">
        <f t="shared" si="26"/>
        <v>OK</v>
      </c>
      <c r="AA150" s="6" t="str">
        <f t="shared" si="23"/>
        <v>OK</v>
      </c>
      <c r="AB150" s="7">
        <f t="shared" si="27"/>
        <v>0</v>
      </c>
    </row>
    <row r="151" spans="1:28" ht="24" customHeight="1" x14ac:dyDescent="0.2">
      <c r="A151" s="39" t="s">
        <v>534</v>
      </c>
      <c r="B151" s="39" t="s">
        <v>535</v>
      </c>
      <c r="C151" s="39" t="s">
        <v>17</v>
      </c>
      <c r="D151" s="39" t="s">
        <v>536</v>
      </c>
      <c r="E151" s="40" t="s">
        <v>18</v>
      </c>
      <c r="F151" s="41">
        <v>749.98</v>
      </c>
      <c r="G151" s="42">
        <v>10.81</v>
      </c>
      <c r="H151" s="43" t="s">
        <v>501</v>
      </c>
      <c r="I151" s="42">
        <f>(TRUNC(G151 * K8,2) + G151)</f>
        <v>13.200000000000001</v>
      </c>
      <c r="J151" s="42">
        <f t="shared" si="24"/>
        <v>9899.73</v>
      </c>
      <c r="K151" s="43">
        <f>J151 / K7</f>
        <v>2.3686405715334343E-3</v>
      </c>
      <c r="L151" s="39" t="s">
        <v>534</v>
      </c>
      <c r="M151" s="39" t="s">
        <v>535</v>
      </c>
      <c r="N151" s="39" t="s">
        <v>17</v>
      </c>
      <c r="O151" s="39" t="s">
        <v>536</v>
      </c>
      <c r="P151" s="40" t="s">
        <v>18</v>
      </c>
      <c r="Q151" s="41">
        <v>749.98</v>
      </c>
      <c r="R151" s="47"/>
      <c r="S151" s="43" t="s">
        <v>501</v>
      </c>
      <c r="T151" s="42">
        <f>(TRUNC(R151 * V8,2) + R151)</f>
        <v>0</v>
      </c>
      <c r="U151" s="42">
        <f t="shared" si="25"/>
        <v>0</v>
      </c>
      <c r="V151" s="43" t="e">
        <f>U151 / V7</f>
        <v>#DIV/0!</v>
      </c>
      <c r="W151" s="5" t="str">
        <f t="shared" si="20"/>
        <v>OK</v>
      </c>
      <c r="X151" s="6" t="str">
        <f t="shared" si="21"/>
        <v>OK</v>
      </c>
      <c r="Y151" s="6" t="str">
        <f t="shared" si="22"/>
        <v>OK</v>
      </c>
      <c r="Z151" s="6" t="str">
        <f t="shared" si="26"/>
        <v>OK</v>
      </c>
      <c r="AA151" s="6" t="str">
        <f t="shared" si="23"/>
        <v>OK</v>
      </c>
      <c r="AB151" s="7">
        <f t="shared" si="27"/>
        <v>0</v>
      </c>
    </row>
    <row r="152" spans="1:28" ht="24" customHeight="1" x14ac:dyDescent="0.2">
      <c r="A152" s="39" t="s">
        <v>537</v>
      </c>
      <c r="B152" s="39" t="s">
        <v>538</v>
      </c>
      <c r="C152" s="39" t="s">
        <v>17</v>
      </c>
      <c r="D152" s="39" t="s">
        <v>539</v>
      </c>
      <c r="E152" s="40" t="s">
        <v>36</v>
      </c>
      <c r="F152" s="41">
        <v>12.82</v>
      </c>
      <c r="G152" s="42">
        <v>720.23</v>
      </c>
      <c r="H152" s="43" t="s">
        <v>501</v>
      </c>
      <c r="I152" s="42">
        <f>(TRUNC(G152 * K8,2) + G152)</f>
        <v>879.47</v>
      </c>
      <c r="J152" s="42">
        <f t="shared" si="24"/>
        <v>11274.8</v>
      </c>
      <c r="K152" s="43">
        <f>J152 / K7</f>
        <v>2.6976441494793455E-3</v>
      </c>
      <c r="L152" s="39" t="s">
        <v>537</v>
      </c>
      <c r="M152" s="39" t="s">
        <v>538</v>
      </c>
      <c r="N152" s="39" t="s">
        <v>17</v>
      </c>
      <c r="O152" s="39" t="s">
        <v>539</v>
      </c>
      <c r="P152" s="40" t="s">
        <v>36</v>
      </c>
      <c r="Q152" s="41">
        <v>12.82</v>
      </c>
      <c r="R152" s="47"/>
      <c r="S152" s="43" t="s">
        <v>501</v>
      </c>
      <c r="T152" s="42">
        <f>(TRUNC(R152 * V8,2) + R152)</f>
        <v>0</v>
      </c>
      <c r="U152" s="42">
        <f t="shared" si="25"/>
        <v>0</v>
      </c>
      <c r="V152" s="43" t="e">
        <f>U152 / V7</f>
        <v>#DIV/0!</v>
      </c>
      <c r="W152" s="5" t="str">
        <f t="shared" si="20"/>
        <v>OK</v>
      </c>
      <c r="X152" s="6" t="str">
        <f t="shared" si="21"/>
        <v>OK</v>
      </c>
      <c r="Y152" s="6" t="str">
        <f t="shared" si="22"/>
        <v>OK</v>
      </c>
      <c r="Z152" s="6" t="str">
        <f t="shared" si="26"/>
        <v>OK</v>
      </c>
      <c r="AA152" s="6" t="str">
        <f t="shared" si="23"/>
        <v>OK</v>
      </c>
      <c r="AB152" s="7">
        <f t="shared" si="27"/>
        <v>0</v>
      </c>
    </row>
    <row r="153" spans="1:28" ht="24" customHeight="1" x14ac:dyDescent="0.2">
      <c r="A153" s="34" t="s">
        <v>383</v>
      </c>
      <c r="B153" s="34" t="s">
        <v>117</v>
      </c>
      <c r="C153" s="34"/>
      <c r="D153" s="34" t="s">
        <v>540</v>
      </c>
      <c r="E153" s="35"/>
      <c r="F153" s="36">
        <v>1</v>
      </c>
      <c r="G153" s="36" t="s">
        <v>501</v>
      </c>
      <c r="H153" s="37" t="s">
        <v>501</v>
      </c>
      <c r="I153" s="38">
        <f>J154</f>
        <v>41836.639999999999</v>
      </c>
      <c r="J153" s="38">
        <f t="shared" si="24"/>
        <v>41836.639999999999</v>
      </c>
      <c r="K153" s="37">
        <f>J153 / K7</f>
        <v>1.0009966219345228E-2</v>
      </c>
      <c r="L153" s="34" t="s">
        <v>383</v>
      </c>
      <c r="M153" s="34" t="s">
        <v>117</v>
      </c>
      <c r="N153" s="34"/>
      <c r="O153" s="34" t="s">
        <v>540</v>
      </c>
      <c r="P153" s="35"/>
      <c r="Q153" s="36">
        <v>1</v>
      </c>
      <c r="R153" s="46"/>
      <c r="S153" s="37" t="s">
        <v>501</v>
      </c>
      <c r="T153" s="38">
        <f>U154</f>
        <v>0</v>
      </c>
      <c r="U153" s="38">
        <f t="shared" si="25"/>
        <v>0</v>
      </c>
      <c r="V153" s="37" t="e">
        <f>U153 / V7</f>
        <v>#DIV/0!</v>
      </c>
      <c r="W153" s="5" t="str">
        <f t="shared" si="20"/>
        <v>OK</v>
      </c>
      <c r="X153" s="6" t="str">
        <f t="shared" si="21"/>
        <v>OK</v>
      </c>
      <c r="Y153" s="6" t="str">
        <f t="shared" si="22"/>
        <v>OK</v>
      </c>
      <c r="Z153" s="6" t="str">
        <f t="shared" si="26"/>
        <v>OK</v>
      </c>
      <c r="AA153" s="6" t="str">
        <f t="shared" si="23"/>
        <v>OK</v>
      </c>
      <c r="AB153" s="7">
        <f t="shared" si="27"/>
        <v>0</v>
      </c>
    </row>
    <row r="154" spans="1:28" ht="24" customHeight="1" x14ac:dyDescent="0.2">
      <c r="A154" s="39" t="s">
        <v>384</v>
      </c>
      <c r="B154" s="39" t="s">
        <v>541</v>
      </c>
      <c r="C154" s="39" t="s">
        <v>14</v>
      </c>
      <c r="D154" s="39" t="s">
        <v>542</v>
      </c>
      <c r="E154" s="40" t="s">
        <v>26</v>
      </c>
      <c r="F154" s="41">
        <v>30.67</v>
      </c>
      <c r="G154" s="42">
        <v>1117.0999999999999</v>
      </c>
      <c r="H154" s="43" t="s">
        <v>501</v>
      </c>
      <c r="I154" s="42">
        <f>(TRUNC(G154 * K8,2) + G154)</f>
        <v>1364.09</v>
      </c>
      <c r="J154" s="42">
        <f t="shared" si="24"/>
        <v>41836.639999999999</v>
      </c>
      <c r="K154" s="43">
        <f>J154 / K7</f>
        <v>1.0009966219345228E-2</v>
      </c>
      <c r="L154" s="39" t="s">
        <v>384</v>
      </c>
      <c r="M154" s="39" t="s">
        <v>541</v>
      </c>
      <c r="N154" s="39" t="s">
        <v>14</v>
      </c>
      <c r="O154" s="39" t="s">
        <v>542</v>
      </c>
      <c r="P154" s="40" t="s">
        <v>26</v>
      </c>
      <c r="Q154" s="41">
        <v>30.67</v>
      </c>
      <c r="R154" s="47"/>
      <c r="S154" s="43" t="s">
        <v>501</v>
      </c>
      <c r="T154" s="42">
        <f>(TRUNC(R154 * V8,2) + R154)</f>
        <v>0</v>
      </c>
      <c r="U154" s="42">
        <f t="shared" si="25"/>
        <v>0</v>
      </c>
      <c r="V154" s="43" t="e">
        <f>U154 / V7</f>
        <v>#DIV/0!</v>
      </c>
      <c r="W154" s="5" t="str">
        <f t="shared" si="20"/>
        <v>OK</v>
      </c>
      <c r="X154" s="6" t="str">
        <f t="shared" si="21"/>
        <v>OK</v>
      </c>
      <c r="Y154" s="6" t="str">
        <f t="shared" si="22"/>
        <v>OK</v>
      </c>
      <c r="Z154" s="6" t="str">
        <f t="shared" si="26"/>
        <v>OK</v>
      </c>
      <c r="AA154" s="6" t="str">
        <f t="shared" si="23"/>
        <v>OK</v>
      </c>
      <c r="AB154" s="7">
        <f t="shared" si="27"/>
        <v>0</v>
      </c>
    </row>
    <row r="155" spans="1:28" ht="24" customHeight="1" x14ac:dyDescent="0.2">
      <c r="A155" s="34" t="s">
        <v>385</v>
      </c>
      <c r="B155" s="34" t="s">
        <v>117</v>
      </c>
      <c r="C155" s="34"/>
      <c r="D155" s="34" t="s">
        <v>543</v>
      </c>
      <c r="E155" s="35"/>
      <c r="F155" s="36">
        <v>1</v>
      </c>
      <c r="G155" s="36" t="s">
        <v>501</v>
      </c>
      <c r="H155" s="37" t="s">
        <v>501</v>
      </c>
      <c r="I155" s="38">
        <f>J156</f>
        <v>2068.94</v>
      </c>
      <c r="J155" s="38">
        <f t="shared" si="24"/>
        <v>2068.94</v>
      </c>
      <c r="K155" s="37">
        <f>J155 / K7</f>
        <v>4.9502109896617217E-4</v>
      </c>
      <c r="L155" s="34" t="s">
        <v>385</v>
      </c>
      <c r="M155" s="34" t="s">
        <v>117</v>
      </c>
      <c r="N155" s="34"/>
      <c r="O155" s="34" t="s">
        <v>543</v>
      </c>
      <c r="P155" s="35"/>
      <c r="Q155" s="36">
        <v>1</v>
      </c>
      <c r="R155" s="46"/>
      <c r="S155" s="37" t="s">
        <v>501</v>
      </c>
      <c r="T155" s="38">
        <f>U156</f>
        <v>0</v>
      </c>
      <c r="U155" s="38">
        <f t="shared" si="25"/>
        <v>0</v>
      </c>
      <c r="V155" s="37" t="e">
        <f>U155 / V7</f>
        <v>#DIV/0!</v>
      </c>
      <c r="W155" s="5" t="str">
        <f t="shared" si="20"/>
        <v>OK</v>
      </c>
      <c r="X155" s="6" t="str">
        <f t="shared" si="21"/>
        <v>OK</v>
      </c>
      <c r="Y155" s="6" t="str">
        <f t="shared" si="22"/>
        <v>OK</v>
      </c>
      <c r="Z155" s="6" t="str">
        <f t="shared" si="26"/>
        <v>OK</v>
      </c>
      <c r="AA155" s="6" t="str">
        <f t="shared" si="23"/>
        <v>OK</v>
      </c>
      <c r="AB155" s="7">
        <f t="shared" si="27"/>
        <v>0</v>
      </c>
    </row>
    <row r="156" spans="1:28" ht="24" customHeight="1" x14ac:dyDescent="0.2">
      <c r="A156" s="39" t="s">
        <v>387</v>
      </c>
      <c r="B156" s="39" t="s">
        <v>544</v>
      </c>
      <c r="C156" s="39" t="s">
        <v>545</v>
      </c>
      <c r="D156" s="39" t="s">
        <v>546</v>
      </c>
      <c r="E156" s="40" t="s">
        <v>15</v>
      </c>
      <c r="F156" s="41">
        <v>13.05</v>
      </c>
      <c r="G156" s="42">
        <v>129.84</v>
      </c>
      <c r="H156" s="43" t="s">
        <v>501</v>
      </c>
      <c r="I156" s="42">
        <f>(TRUNC(G156 * K8,2) + G156)</f>
        <v>158.54</v>
      </c>
      <c r="J156" s="42">
        <f t="shared" si="24"/>
        <v>2068.94</v>
      </c>
      <c r="K156" s="43">
        <f>J156 / K7</f>
        <v>4.9502109896617217E-4</v>
      </c>
      <c r="L156" s="39" t="s">
        <v>387</v>
      </c>
      <c r="M156" s="39" t="s">
        <v>544</v>
      </c>
      <c r="N156" s="39" t="s">
        <v>545</v>
      </c>
      <c r="O156" s="39" t="s">
        <v>546</v>
      </c>
      <c r="P156" s="40" t="s">
        <v>15</v>
      </c>
      <c r="Q156" s="41">
        <v>13.05</v>
      </c>
      <c r="R156" s="47"/>
      <c r="S156" s="43" t="s">
        <v>501</v>
      </c>
      <c r="T156" s="42">
        <f>(TRUNC(R156 * V8,2) + R156)</f>
        <v>0</v>
      </c>
      <c r="U156" s="42">
        <f t="shared" si="25"/>
        <v>0</v>
      </c>
      <c r="V156" s="43" t="e">
        <f>U156 / V7</f>
        <v>#DIV/0!</v>
      </c>
      <c r="W156" s="5" t="str">
        <f t="shared" si="20"/>
        <v>OK</v>
      </c>
      <c r="X156" s="6" t="str">
        <f t="shared" si="21"/>
        <v>OK</v>
      </c>
      <c r="Y156" s="6" t="str">
        <f t="shared" si="22"/>
        <v>OK</v>
      </c>
      <c r="Z156" s="6" t="str">
        <f t="shared" si="26"/>
        <v>OK</v>
      </c>
      <c r="AA156" s="6" t="str">
        <f t="shared" si="23"/>
        <v>OK</v>
      </c>
      <c r="AB156" s="7">
        <f t="shared" si="27"/>
        <v>0</v>
      </c>
    </row>
    <row r="157" spans="1:28" ht="24" customHeight="1" x14ac:dyDescent="0.2">
      <c r="A157" s="34" t="s">
        <v>547</v>
      </c>
      <c r="B157" s="34" t="s">
        <v>117</v>
      </c>
      <c r="C157" s="34"/>
      <c r="D157" s="34" t="s">
        <v>386</v>
      </c>
      <c r="E157" s="35"/>
      <c r="F157" s="36">
        <v>1</v>
      </c>
      <c r="G157" s="36" t="s">
        <v>501</v>
      </c>
      <c r="H157" s="37" t="s">
        <v>501</v>
      </c>
      <c r="I157" s="38">
        <f>J158</f>
        <v>14883.74</v>
      </c>
      <c r="J157" s="38">
        <f t="shared" si="24"/>
        <v>14883.74</v>
      </c>
      <c r="K157" s="37">
        <f>J157 / K7</f>
        <v>3.5611304975140773E-3</v>
      </c>
      <c r="L157" s="34" t="s">
        <v>547</v>
      </c>
      <c r="M157" s="34" t="s">
        <v>117</v>
      </c>
      <c r="N157" s="34"/>
      <c r="O157" s="34" t="s">
        <v>386</v>
      </c>
      <c r="P157" s="35"/>
      <c r="Q157" s="36">
        <v>1</v>
      </c>
      <c r="R157" s="46"/>
      <c r="S157" s="37" t="s">
        <v>501</v>
      </c>
      <c r="T157" s="38">
        <f>U158</f>
        <v>0</v>
      </c>
      <c r="U157" s="38">
        <f t="shared" si="25"/>
        <v>0</v>
      </c>
      <c r="V157" s="37" t="e">
        <f>U157 / V7</f>
        <v>#DIV/0!</v>
      </c>
      <c r="W157" s="5" t="str">
        <f t="shared" si="20"/>
        <v>OK</v>
      </c>
      <c r="X157" s="6" t="str">
        <f t="shared" si="21"/>
        <v>OK</v>
      </c>
      <c r="Y157" s="6" t="str">
        <f t="shared" si="22"/>
        <v>OK</v>
      </c>
      <c r="Z157" s="6" t="str">
        <f t="shared" si="26"/>
        <v>OK</v>
      </c>
      <c r="AA157" s="6" t="str">
        <f t="shared" si="23"/>
        <v>OK</v>
      </c>
      <c r="AB157" s="7">
        <f t="shared" si="27"/>
        <v>0</v>
      </c>
    </row>
    <row r="158" spans="1:28" ht="24" customHeight="1" x14ac:dyDescent="0.2">
      <c r="A158" s="39" t="s">
        <v>548</v>
      </c>
      <c r="B158" s="39" t="s">
        <v>388</v>
      </c>
      <c r="C158" s="39" t="s">
        <v>17</v>
      </c>
      <c r="D158" s="39" t="s">
        <v>389</v>
      </c>
      <c r="E158" s="40" t="s">
        <v>15</v>
      </c>
      <c r="F158" s="41">
        <v>129.02000000000001</v>
      </c>
      <c r="G158" s="42">
        <v>94.48</v>
      </c>
      <c r="H158" s="43" t="s">
        <v>501</v>
      </c>
      <c r="I158" s="42">
        <f>(TRUNC(G158 * K8,2) + G158)</f>
        <v>115.36</v>
      </c>
      <c r="J158" s="42">
        <f t="shared" si="24"/>
        <v>14883.74</v>
      </c>
      <c r="K158" s="43">
        <f>J158 / K7</f>
        <v>3.5611304975140773E-3</v>
      </c>
      <c r="L158" s="39" t="s">
        <v>548</v>
      </c>
      <c r="M158" s="39" t="s">
        <v>388</v>
      </c>
      <c r="N158" s="39" t="s">
        <v>17</v>
      </c>
      <c r="O158" s="39" t="s">
        <v>389</v>
      </c>
      <c r="P158" s="40" t="s">
        <v>15</v>
      </c>
      <c r="Q158" s="41">
        <v>129.02000000000001</v>
      </c>
      <c r="R158" s="47"/>
      <c r="S158" s="43" t="s">
        <v>501</v>
      </c>
      <c r="T158" s="42">
        <f>(TRUNC(R158 * V8,2) + R158)</f>
        <v>0</v>
      </c>
      <c r="U158" s="42">
        <f t="shared" si="25"/>
        <v>0</v>
      </c>
      <c r="V158" s="43" t="e">
        <f>U158 / V7</f>
        <v>#DIV/0!</v>
      </c>
      <c r="W158" s="5" t="str">
        <f t="shared" si="20"/>
        <v>OK</v>
      </c>
      <c r="X158" s="6" t="str">
        <f t="shared" si="21"/>
        <v>OK</v>
      </c>
      <c r="Y158" s="6" t="str">
        <f t="shared" si="22"/>
        <v>OK</v>
      </c>
      <c r="Z158" s="6" t="str">
        <f t="shared" si="26"/>
        <v>OK</v>
      </c>
      <c r="AA158" s="6" t="str">
        <f t="shared" si="23"/>
        <v>OK</v>
      </c>
      <c r="AB158" s="7">
        <f t="shared" si="27"/>
        <v>0</v>
      </c>
    </row>
    <row r="159" spans="1:28" ht="24" customHeight="1" x14ac:dyDescent="0.2">
      <c r="A159" s="34" t="s">
        <v>549</v>
      </c>
      <c r="B159" s="34" t="s">
        <v>117</v>
      </c>
      <c r="C159" s="34"/>
      <c r="D159" s="34" t="s">
        <v>550</v>
      </c>
      <c r="E159" s="35"/>
      <c r="F159" s="36">
        <v>1</v>
      </c>
      <c r="G159" s="36" t="s">
        <v>501</v>
      </c>
      <c r="H159" s="37" t="s">
        <v>501</v>
      </c>
      <c r="I159" s="38">
        <f>J160</f>
        <v>4204.84</v>
      </c>
      <c r="J159" s="38">
        <f t="shared" si="24"/>
        <v>4204.84</v>
      </c>
      <c r="K159" s="37">
        <f>J159 / K7</f>
        <v>1.0060632583723643E-3</v>
      </c>
      <c r="L159" s="34" t="s">
        <v>549</v>
      </c>
      <c r="M159" s="34" t="s">
        <v>117</v>
      </c>
      <c r="N159" s="34"/>
      <c r="O159" s="34" t="s">
        <v>550</v>
      </c>
      <c r="P159" s="35"/>
      <c r="Q159" s="36">
        <v>1</v>
      </c>
      <c r="R159" s="46"/>
      <c r="S159" s="37" t="s">
        <v>501</v>
      </c>
      <c r="T159" s="38">
        <f>U160</f>
        <v>0</v>
      </c>
      <c r="U159" s="38">
        <f t="shared" si="25"/>
        <v>0</v>
      </c>
      <c r="V159" s="37" t="e">
        <f>U159 / V7</f>
        <v>#DIV/0!</v>
      </c>
      <c r="W159" s="5" t="str">
        <f t="shared" si="20"/>
        <v>OK</v>
      </c>
      <c r="X159" s="6" t="str">
        <f t="shared" si="21"/>
        <v>OK</v>
      </c>
      <c r="Y159" s="6" t="str">
        <f t="shared" si="22"/>
        <v>OK</v>
      </c>
      <c r="Z159" s="6" t="str">
        <f t="shared" si="26"/>
        <v>OK</v>
      </c>
      <c r="AA159" s="6" t="str">
        <f t="shared" si="23"/>
        <v>OK</v>
      </c>
      <c r="AB159" s="7">
        <f t="shared" si="27"/>
        <v>0</v>
      </c>
    </row>
    <row r="160" spans="1:28" ht="24" customHeight="1" x14ac:dyDescent="0.2">
      <c r="A160" s="39" t="s">
        <v>551</v>
      </c>
      <c r="B160" s="39" t="s">
        <v>552</v>
      </c>
      <c r="C160" s="39" t="s">
        <v>139</v>
      </c>
      <c r="D160" s="39" t="s">
        <v>553</v>
      </c>
      <c r="E160" s="40" t="s">
        <v>15</v>
      </c>
      <c r="F160" s="41">
        <v>118.18</v>
      </c>
      <c r="G160" s="42">
        <v>29.14</v>
      </c>
      <c r="H160" s="43" t="s">
        <v>501</v>
      </c>
      <c r="I160" s="42">
        <f>(TRUNC(G160 * K8,2) + G160)</f>
        <v>35.58</v>
      </c>
      <c r="J160" s="42">
        <f t="shared" si="24"/>
        <v>4204.84</v>
      </c>
      <c r="K160" s="43">
        <f>J160 / K7</f>
        <v>1.0060632583723643E-3</v>
      </c>
      <c r="L160" s="39" t="s">
        <v>551</v>
      </c>
      <c r="M160" s="39" t="s">
        <v>552</v>
      </c>
      <c r="N160" s="39" t="s">
        <v>139</v>
      </c>
      <c r="O160" s="39" t="s">
        <v>553</v>
      </c>
      <c r="P160" s="40" t="s">
        <v>15</v>
      </c>
      <c r="Q160" s="41">
        <v>118.18</v>
      </c>
      <c r="R160" s="47"/>
      <c r="S160" s="43" t="s">
        <v>501</v>
      </c>
      <c r="T160" s="42">
        <f>(TRUNC(R160 * V8,2) + R160)</f>
        <v>0</v>
      </c>
      <c r="U160" s="42">
        <f t="shared" si="25"/>
        <v>0</v>
      </c>
      <c r="V160" s="43" t="e">
        <f>U160 / V7</f>
        <v>#DIV/0!</v>
      </c>
      <c r="W160" s="5" t="str">
        <f t="shared" si="20"/>
        <v>OK</v>
      </c>
      <c r="X160" s="6" t="str">
        <f t="shared" si="21"/>
        <v>OK</v>
      </c>
      <c r="Y160" s="6" t="str">
        <f t="shared" si="22"/>
        <v>OK</v>
      </c>
      <c r="Z160" s="6" t="str">
        <f t="shared" si="26"/>
        <v>OK</v>
      </c>
      <c r="AA160" s="6" t="str">
        <f t="shared" si="23"/>
        <v>OK</v>
      </c>
      <c r="AB160" s="7">
        <f t="shared" si="27"/>
        <v>0</v>
      </c>
    </row>
    <row r="161" spans="1:28" ht="24" customHeight="1" x14ac:dyDescent="0.2">
      <c r="A161" s="34" t="s">
        <v>66</v>
      </c>
      <c r="B161" s="34" t="s">
        <v>117</v>
      </c>
      <c r="C161" s="34"/>
      <c r="D161" s="34" t="s">
        <v>390</v>
      </c>
      <c r="E161" s="35"/>
      <c r="F161" s="36">
        <v>1</v>
      </c>
      <c r="G161" s="36" t="s">
        <v>501</v>
      </c>
      <c r="H161" s="37" t="s">
        <v>501</v>
      </c>
      <c r="I161" s="38">
        <f>J162 + J166 + J174</f>
        <v>40908.959999999999</v>
      </c>
      <c r="J161" s="38">
        <f t="shared" si="24"/>
        <v>40908.959999999999</v>
      </c>
      <c r="K161" s="37">
        <f>J161 / K7</f>
        <v>9.7880065815167082E-3</v>
      </c>
      <c r="L161" s="34" t="s">
        <v>66</v>
      </c>
      <c r="M161" s="34" t="s">
        <v>117</v>
      </c>
      <c r="N161" s="34"/>
      <c r="O161" s="34" t="s">
        <v>390</v>
      </c>
      <c r="P161" s="35"/>
      <c r="Q161" s="36">
        <v>1</v>
      </c>
      <c r="R161" s="46"/>
      <c r="S161" s="37" t="s">
        <v>501</v>
      </c>
      <c r="T161" s="38">
        <f>U162 + U166 + U174</f>
        <v>0</v>
      </c>
      <c r="U161" s="38">
        <f t="shared" si="25"/>
        <v>0</v>
      </c>
      <c r="V161" s="37" t="e">
        <f>U161 / V7</f>
        <v>#DIV/0!</v>
      </c>
      <c r="W161" s="5" t="str">
        <f t="shared" si="20"/>
        <v>OK</v>
      </c>
      <c r="X161" s="6" t="str">
        <f t="shared" si="21"/>
        <v>OK</v>
      </c>
      <c r="Y161" s="6" t="str">
        <f t="shared" si="22"/>
        <v>OK</v>
      </c>
      <c r="Z161" s="6" t="str">
        <f t="shared" si="26"/>
        <v>OK</v>
      </c>
      <c r="AA161" s="6" t="str">
        <f t="shared" si="23"/>
        <v>OK</v>
      </c>
      <c r="AB161" s="7">
        <f t="shared" si="27"/>
        <v>0</v>
      </c>
    </row>
    <row r="162" spans="1:28" ht="24" customHeight="1" x14ac:dyDescent="0.2">
      <c r="A162" s="34" t="s">
        <v>67</v>
      </c>
      <c r="B162" s="34" t="s">
        <v>117</v>
      </c>
      <c r="C162" s="34"/>
      <c r="D162" s="34" t="s">
        <v>391</v>
      </c>
      <c r="E162" s="35"/>
      <c r="F162" s="36">
        <v>1</v>
      </c>
      <c r="G162" s="36" t="s">
        <v>501</v>
      </c>
      <c r="H162" s="37" t="s">
        <v>501</v>
      </c>
      <c r="I162" s="38">
        <f>J163 + J164 + J165</f>
        <v>31581.58</v>
      </c>
      <c r="J162" s="38">
        <f t="shared" si="24"/>
        <v>31581.58</v>
      </c>
      <c r="K162" s="37">
        <f>J162 / K7</f>
        <v>7.5563082731679434E-3</v>
      </c>
      <c r="L162" s="34" t="s">
        <v>67</v>
      </c>
      <c r="M162" s="34" t="s">
        <v>117</v>
      </c>
      <c r="N162" s="34"/>
      <c r="O162" s="34" t="s">
        <v>391</v>
      </c>
      <c r="P162" s="35"/>
      <c r="Q162" s="36">
        <v>1</v>
      </c>
      <c r="R162" s="46"/>
      <c r="S162" s="37" t="s">
        <v>501</v>
      </c>
      <c r="T162" s="38">
        <f>U163 + U164 + U165</f>
        <v>0</v>
      </c>
      <c r="U162" s="38">
        <f t="shared" si="25"/>
        <v>0</v>
      </c>
      <c r="V162" s="37" t="e">
        <f>U162 / V7</f>
        <v>#DIV/0!</v>
      </c>
      <c r="W162" s="5" t="str">
        <f t="shared" ref="W162:W188" si="28">IF(D162=O162,"OK","ERRO")</f>
        <v>OK</v>
      </c>
      <c r="X162" s="6" t="str">
        <f t="shared" ref="X162:X188" si="29">IF(E162=P162,"OK","ERRO")</f>
        <v>OK</v>
      </c>
      <c r="Y162" s="6" t="str">
        <f t="shared" ref="Y162:Y188" si="30">IF(F162=Q162,"OK","ERRO")</f>
        <v>OK</v>
      </c>
      <c r="Z162" s="6" t="str">
        <f t="shared" si="26"/>
        <v>OK</v>
      </c>
      <c r="AA162" s="6" t="str">
        <f t="shared" ref="AA162:AA188" si="31">IF(S162&lt;=H162,"OK","ERRO")</f>
        <v>OK</v>
      </c>
      <c r="AB162" s="7">
        <f t="shared" si="27"/>
        <v>0</v>
      </c>
    </row>
    <row r="163" spans="1:28" ht="24" customHeight="1" x14ac:dyDescent="0.2">
      <c r="A163" s="39" t="s">
        <v>90</v>
      </c>
      <c r="B163" s="39" t="s">
        <v>392</v>
      </c>
      <c r="C163" s="39" t="s">
        <v>14</v>
      </c>
      <c r="D163" s="39" t="s">
        <v>393</v>
      </c>
      <c r="E163" s="40" t="s">
        <v>15</v>
      </c>
      <c r="F163" s="41">
        <v>393</v>
      </c>
      <c r="G163" s="42">
        <v>55.74</v>
      </c>
      <c r="H163" s="43" t="s">
        <v>501</v>
      </c>
      <c r="I163" s="42">
        <f>(TRUNC(G163 * K8,2) + G163)</f>
        <v>68.06</v>
      </c>
      <c r="J163" s="42">
        <f t="shared" si="24"/>
        <v>26747.58</v>
      </c>
      <c r="K163" s="43">
        <f>J163 / K7</f>
        <v>6.3997102121306597E-3</v>
      </c>
      <c r="L163" s="39" t="s">
        <v>90</v>
      </c>
      <c r="M163" s="39" t="s">
        <v>392</v>
      </c>
      <c r="N163" s="39" t="s">
        <v>14</v>
      </c>
      <c r="O163" s="39" t="s">
        <v>393</v>
      </c>
      <c r="P163" s="40" t="s">
        <v>15</v>
      </c>
      <c r="Q163" s="41">
        <v>393</v>
      </c>
      <c r="R163" s="47"/>
      <c r="S163" s="43" t="s">
        <v>501</v>
      </c>
      <c r="T163" s="42">
        <f>(TRUNC(R163 * V8,2) + R163)</f>
        <v>0</v>
      </c>
      <c r="U163" s="42">
        <f t="shared" si="25"/>
        <v>0</v>
      </c>
      <c r="V163" s="43" t="e">
        <f>U163 / V7</f>
        <v>#DIV/0!</v>
      </c>
      <c r="W163" s="5" t="str">
        <f t="shared" si="28"/>
        <v>OK</v>
      </c>
      <c r="X163" s="6" t="str">
        <f t="shared" si="29"/>
        <v>OK</v>
      </c>
      <c r="Y163" s="6" t="str">
        <f t="shared" si="30"/>
        <v>OK</v>
      </c>
      <c r="Z163" s="6" t="str">
        <f t="shared" si="26"/>
        <v>OK</v>
      </c>
      <c r="AA163" s="6" t="str">
        <f t="shared" si="31"/>
        <v>OK</v>
      </c>
      <c r="AB163" s="7">
        <f t="shared" si="27"/>
        <v>0</v>
      </c>
    </row>
    <row r="164" spans="1:28" ht="24" customHeight="1" x14ac:dyDescent="0.2">
      <c r="A164" s="39" t="s">
        <v>394</v>
      </c>
      <c r="B164" s="39" t="s">
        <v>395</v>
      </c>
      <c r="C164" s="39" t="s">
        <v>17</v>
      </c>
      <c r="D164" s="39" t="s">
        <v>396</v>
      </c>
      <c r="E164" s="40" t="s">
        <v>15</v>
      </c>
      <c r="F164" s="41">
        <v>200</v>
      </c>
      <c r="G164" s="42">
        <v>4.47</v>
      </c>
      <c r="H164" s="43" t="s">
        <v>501</v>
      </c>
      <c r="I164" s="42">
        <f>(TRUNC(G164 * K8,2) + G164)</f>
        <v>5.4499999999999993</v>
      </c>
      <c r="J164" s="42">
        <f t="shared" si="24"/>
        <v>1090</v>
      </c>
      <c r="K164" s="43">
        <f>J164 / K7</f>
        <v>2.6079683213294132E-4</v>
      </c>
      <c r="L164" s="39" t="s">
        <v>394</v>
      </c>
      <c r="M164" s="39" t="s">
        <v>395</v>
      </c>
      <c r="N164" s="39" t="s">
        <v>17</v>
      </c>
      <c r="O164" s="39" t="s">
        <v>396</v>
      </c>
      <c r="P164" s="40" t="s">
        <v>15</v>
      </c>
      <c r="Q164" s="41">
        <v>200</v>
      </c>
      <c r="R164" s="47"/>
      <c r="S164" s="43" t="s">
        <v>501</v>
      </c>
      <c r="T164" s="42">
        <f>(TRUNC(R164 * V8,2) + R164)</f>
        <v>0</v>
      </c>
      <c r="U164" s="42">
        <f t="shared" si="25"/>
        <v>0</v>
      </c>
      <c r="V164" s="43" t="e">
        <f>U164 / V7</f>
        <v>#DIV/0!</v>
      </c>
      <c r="W164" s="5" t="str">
        <f t="shared" si="28"/>
        <v>OK</v>
      </c>
      <c r="X164" s="6" t="str">
        <f t="shared" si="29"/>
        <v>OK</v>
      </c>
      <c r="Y164" s="6" t="str">
        <f t="shared" si="30"/>
        <v>OK</v>
      </c>
      <c r="Z164" s="6" t="str">
        <f t="shared" si="26"/>
        <v>OK</v>
      </c>
      <c r="AA164" s="6" t="str">
        <f t="shared" si="31"/>
        <v>OK</v>
      </c>
      <c r="AB164" s="7">
        <f t="shared" si="27"/>
        <v>0</v>
      </c>
    </row>
    <row r="165" spans="1:28" ht="24" customHeight="1" x14ac:dyDescent="0.2">
      <c r="A165" s="39" t="s">
        <v>397</v>
      </c>
      <c r="B165" s="39" t="s">
        <v>398</v>
      </c>
      <c r="C165" s="39" t="s">
        <v>14</v>
      </c>
      <c r="D165" s="39" t="s">
        <v>399</v>
      </c>
      <c r="E165" s="40" t="s">
        <v>15</v>
      </c>
      <c r="F165" s="41">
        <v>64</v>
      </c>
      <c r="G165" s="42">
        <v>47.91</v>
      </c>
      <c r="H165" s="43" t="s">
        <v>501</v>
      </c>
      <c r="I165" s="42">
        <f>(TRUNC(G165 * K8,2) + G165)</f>
        <v>58.5</v>
      </c>
      <c r="J165" s="42">
        <f t="shared" si="24"/>
        <v>3744</v>
      </c>
      <c r="K165" s="43">
        <f>J165 / K7</f>
        <v>8.9580122890434166E-4</v>
      </c>
      <c r="L165" s="39" t="s">
        <v>397</v>
      </c>
      <c r="M165" s="39" t="s">
        <v>398</v>
      </c>
      <c r="N165" s="39" t="s">
        <v>14</v>
      </c>
      <c r="O165" s="39" t="s">
        <v>399</v>
      </c>
      <c r="P165" s="40" t="s">
        <v>15</v>
      </c>
      <c r="Q165" s="41">
        <v>64</v>
      </c>
      <c r="R165" s="47"/>
      <c r="S165" s="43" t="s">
        <v>501</v>
      </c>
      <c r="T165" s="42">
        <f>(TRUNC(R165 * V8,2) + R165)</f>
        <v>0</v>
      </c>
      <c r="U165" s="42">
        <f t="shared" si="25"/>
        <v>0</v>
      </c>
      <c r="V165" s="43" t="e">
        <f>U165 / V7</f>
        <v>#DIV/0!</v>
      </c>
      <c r="W165" s="5" t="str">
        <f t="shared" si="28"/>
        <v>OK</v>
      </c>
      <c r="X165" s="6" t="str">
        <f t="shared" si="29"/>
        <v>OK</v>
      </c>
      <c r="Y165" s="6" t="str">
        <f t="shared" si="30"/>
        <v>OK</v>
      </c>
      <c r="Z165" s="6" t="str">
        <f t="shared" si="26"/>
        <v>OK</v>
      </c>
      <c r="AA165" s="6" t="str">
        <f t="shared" si="31"/>
        <v>OK</v>
      </c>
      <c r="AB165" s="7">
        <f t="shared" si="27"/>
        <v>0</v>
      </c>
    </row>
    <row r="166" spans="1:28" ht="24" customHeight="1" x14ac:dyDescent="0.2">
      <c r="A166" s="34" t="s">
        <v>68</v>
      </c>
      <c r="B166" s="34" t="s">
        <v>117</v>
      </c>
      <c r="C166" s="34"/>
      <c r="D166" s="34" t="s">
        <v>400</v>
      </c>
      <c r="E166" s="35"/>
      <c r="F166" s="36">
        <v>1</v>
      </c>
      <c r="G166" s="36" t="s">
        <v>501</v>
      </c>
      <c r="H166" s="37" t="s">
        <v>501</v>
      </c>
      <c r="I166" s="38">
        <f>J167 + J168 + J169 + J170 + J171 + J172 + J173</f>
        <v>3602.68</v>
      </c>
      <c r="J166" s="38">
        <f t="shared" si="24"/>
        <v>3602.68</v>
      </c>
      <c r="K166" s="37">
        <f>J166 / K7</f>
        <v>8.6198856072358264E-4</v>
      </c>
      <c r="L166" s="34" t="s">
        <v>68</v>
      </c>
      <c r="M166" s="34" t="s">
        <v>117</v>
      </c>
      <c r="N166" s="34"/>
      <c r="O166" s="34" t="s">
        <v>400</v>
      </c>
      <c r="P166" s="35"/>
      <c r="Q166" s="36">
        <v>1</v>
      </c>
      <c r="R166" s="46"/>
      <c r="S166" s="37" t="s">
        <v>501</v>
      </c>
      <c r="T166" s="38">
        <f>U167 + U168 + U169 + U170 + U171 + U172 + U173</f>
        <v>0</v>
      </c>
      <c r="U166" s="38">
        <f t="shared" si="25"/>
        <v>0</v>
      </c>
      <c r="V166" s="37" t="e">
        <f>U166 / V7</f>
        <v>#DIV/0!</v>
      </c>
      <c r="W166" s="5" t="str">
        <f t="shared" si="28"/>
        <v>OK</v>
      </c>
      <c r="X166" s="6" t="str">
        <f t="shared" si="29"/>
        <v>OK</v>
      </c>
      <c r="Y166" s="6" t="str">
        <f t="shared" si="30"/>
        <v>OK</v>
      </c>
      <c r="Z166" s="6" t="str">
        <f t="shared" si="26"/>
        <v>OK</v>
      </c>
      <c r="AA166" s="6" t="str">
        <f t="shared" si="31"/>
        <v>OK</v>
      </c>
      <c r="AB166" s="7">
        <f t="shared" si="27"/>
        <v>0</v>
      </c>
    </row>
    <row r="167" spans="1:28" ht="24" customHeight="1" x14ac:dyDescent="0.2">
      <c r="A167" s="39" t="s">
        <v>91</v>
      </c>
      <c r="B167" s="39" t="s">
        <v>401</v>
      </c>
      <c r="C167" s="39" t="s">
        <v>14</v>
      </c>
      <c r="D167" s="39" t="s">
        <v>402</v>
      </c>
      <c r="E167" s="40" t="s">
        <v>16</v>
      </c>
      <c r="F167" s="41">
        <v>10</v>
      </c>
      <c r="G167" s="42">
        <v>32.619999999999997</v>
      </c>
      <c r="H167" s="43" t="s">
        <v>501</v>
      </c>
      <c r="I167" s="42">
        <f>(TRUNC(G167 * K8,2) + G167)</f>
        <v>39.83</v>
      </c>
      <c r="J167" s="42">
        <f t="shared" si="24"/>
        <v>398.3</v>
      </c>
      <c r="K167" s="43">
        <f>J167 / K7</f>
        <v>9.5298512145459215E-5</v>
      </c>
      <c r="L167" s="39" t="s">
        <v>91</v>
      </c>
      <c r="M167" s="39" t="s">
        <v>401</v>
      </c>
      <c r="N167" s="39" t="s">
        <v>14</v>
      </c>
      <c r="O167" s="39" t="s">
        <v>402</v>
      </c>
      <c r="P167" s="40" t="s">
        <v>16</v>
      </c>
      <c r="Q167" s="41">
        <v>10</v>
      </c>
      <c r="R167" s="47"/>
      <c r="S167" s="43" t="s">
        <v>501</v>
      </c>
      <c r="T167" s="42">
        <f>(TRUNC(R167 * V8,2) + R167)</f>
        <v>0</v>
      </c>
      <c r="U167" s="42">
        <f t="shared" si="25"/>
        <v>0</v>
      </c>
      <c r="V167" s="43" t="e">
        <f>U167 / V7</f>
        <v>#DIV/0!</v>
      </c>
      <c r="W167" s="5" t="str">
        <f t="shared" si="28"/>
        <v>OK</v>
      </c>
      <c r="X167" s="6" t="str">
        <f t="shared" si="29"/>
        <v>OK</v>
      </c>
      <c r="Y167" s="6" t="str">
        <f t="shared" si="30"/>
        <v>OK</v>
      </c>
      <c r="Z167" s="6" t="str">
        <f t="shared" si="26"/>
        <v>OK</v>
      </c>
      <c r="AA167" s="6" t="str">
        <f t="shared" si="31"/>
        <v>OK</v>
      </c>
      <c r="AB167" s="7">
        <f t="shared" si="27"/>
        <v>0</v>
      </c>
    </row>
    <row r="168" spans="1:28" ht="24" customHeight="1" x14ac:dyDescent="0.2">
      <c r="A168" s="39" t="s">
        <v>403</v>
      </c>
      <c r="B168" s="39" t="s">
        <v>404</v>
      </c>
      <c r="C168" s="39" t="s">
        <v>14</v>
      </c>
      <c r="D168" s="39" t="s">
        <v>405</v>
      </c>
      <c r="E168" s="40" t="s">
        <v>16</v>
      </c>
      <c r="F168" s="41">
        <v>36</v>
      </c>
      <c r="G168" s="42">
        <v>15.03</v>
      </c>
      <c r="H168" s="43" t="s">
        <v>501</v>
      </c>
      <c r="I168" s="42">
        <f>(TRUNC(G168 * K8,2) + G168)</f>
        <v>18.349999999999998</v>
      </c>
      <c r="J168" s="42">
        <f t="shared" si="24"/>
        <v>660.6</v>
      </c>
      <c r="K168" s="43">
        <f>J168 / K7</f>
        <v>1.5805723606148719E-4</v>
      </c>
      <c r="L168" s="39" t="s">
        <v>403</v>
      </c>
      <c r="M168" s="39" t="s">
        <v>404</v>
      </c>
      <c r="N168" s="39" t="s">
        <v>14</v>
      </c>
      <c r="O168" s="39" t="s">
        <v>405</v>
      </c>
      <c r="P168" s="40" t="s">
        <v>16</v>
      </c>
      <c r="Q168" s="41">
        <v>36</v>
      </c>
      <c r="R168" s="47"/>
      <c r="S168" s="43" t="s">
        <v>501</v>
      </c>
      <c r="T168" s="42">
        <f>(TRUNC(R168 * V8,2) + R168)</f>
        <v>0</v>
      </c>
      <c r="U168" s="42">
        <f t="shared" si="25"/>
        <v>0</v>
      </c>
      <c r="V168" s="43" t="e">
        <f>U168 / V7</f>
        <v>#DIV/0!</v>
      </c>
      <c r="W168" s="5" t="str">
        <f t="shared" si="28"/>
        <v>OK</v>
      </c>
      <c r="X168" s="6" t="str">
        <f t="shared" si="29"/>
        <v>OK</v>
      </c>
      <c r="Y168" s="6" t="str">
        <f t="shared" si="30"/>
        <v>OK</v>
      </c>
      <c r="Z168" s="6" t="str">
        <f t="shared" si="26"/>
        <v>OK</v>
      </c>
      <c r="AA168" s="6" t="str">
        <f t="shared" si="31"/>
        <v>OK</v>
      </c>
      <c r="AB168" s="7">
        <f t="shared" si="27"/>
        <v>0</v>
      </c>
    </row>
    <row r="169" spans="1:28" ht="24" customHeight="1" x14ac:dyDescent="0.2">
      <c r="A169" s="39" t="s">
        <v>406</v>
      </c>
      <c r="B169" s="39" t="s">
        <v>407</v>
      </c>
      <c r="C169" s="39" t="s">
        <v>14</v>
      </c>
      <c r="D169" s="39" t="s">
        <v>408</v>
      </c>
      <c r="E169" s="40" t="s">
        <v>16</v>
      </c>
      <c r="F169" s="41">
        <v>4</v>
      </c>
      <c r="G169" s="42">
        <v>24.7</v>
      </c>
      <c r="H169" s="43" t="s">
        <v>501</v>
      </c>
      <c r="I169" s="42">
        <f>(TRUNC(G169 * K8,2) + G169)</f>
        <v>30.16</v>
      </c>
      <c r="J169" s="42">
        <f t="shared" si="24"/>
        <v>120.64</v>
      </c>
      <c r="K169" s="43">
        <f>J169 / K7</f>
        <v>2.8864706264695453E-5</v>
      </c>
      <c r="L169" s="39" t="s">
        <v>406</v>
      </c>
      <c r="M169" s="39" t="s">
        <v>407</v>
      </c>
      <c r="N169" s="39" t="s">
        <v>14</v>
      </c>
      <c r="O169" s="39" t="s">
        <v>408</v>
      </c>
      <c r="P169" s="40" t="s">
        <v>16</v>
      </c>
      <c r="Q169" s="41">
        <v>4</v>
      </c>
      <c r="R169" s="47"/>
      <c r="S169" s="43" t="s">
        <v>501</v>
      </c>
      <c r="T169" s="42">
        <f>(TRUNC(R169 * V8,2) + R169)</f>
        <v>0</v>
      </c>
      <c r="U169" s="42">
        <f t="shared" si="25"/>
        <v>0</v>
      </c>
      <c r="V169" s="43" t="e">
        <f>U169 / V7</f>
        <v>#DIV/0!</v>
      </c>
      <c r="W169" s="5" t="str">
        <f t="shared" si="28"/>
        <v>OK</v>
      </c>
      <c r="X169" s="6" t="str">
        <f t="shared" si="29"/>
        <v>OK</v>
      </c>
      <c r="Y169" s="6" t="str">
        <f t="shared" si="30"/>
        <v>OK</v>
      </c>
      <c r="Z169" s="6" t="str">
        <f t="shared" si="26"/>
        <v>OK</v>
      </c>
      <c r="AA169" s="6" t="str">
        <f t="shared" si="31"/>
        <v>OK</v>
      </c>
      <c r="AB169" s="7">
        <f t="shared" si="27"/>
        <v>0</v>
      </c>
    </row>
    <row r="170" spans="1:28" ht="24" customHeight="1" x14ac:dyDescent="0.2">
      <c r="A170" s="39" t="s">
        <v>409</v>
      </c>
      <c r="B170" s="39" t="s">
        <v>410</v>
      </c>
      <c r="C170" s="39" t="s">
        <v>17</v>
      </c>
      <c r="D170" s="39" t="s">
        <v>411</v>
      </c>
      <c r="E170" s="40" t="s">
        <v>16</v>
      </c>
      <c r="F170" s="41">
        <v>12</v>
      </c>
      <c r="G170" s="42">
        <v>98.62</v>
      </c>
      <c r="H170" s="43" t="s">
        <v>501</v>
      </c>
      <c r="I170" s="42">
        <f>(TRUNC(G170 * K8,2) + G170)</f>
        <v>120.42</v>
      </c>
      <c r="J170" s="42">
        <f t="shared" si="24"/>
        <v>1445.04</v>
      </c>
      <c r="K170" s="43">
        <f>J170 / K7</f>
        <v>3.4574482046365648E-4</v>
      </c>
      <c r="L170" s="39" t="s">
        <v>409</v>
      </c>
      <c r="M170" s="39" t="s">
        <v>410</v>
      </c>
      <c r="N170" s="39" t="s">
        <v>17</v>
      </c>
      <c r="O170" s="39" t="s">
        <v>411</v>
      </c>
      <c r="P170" s="40" t="s">
        <v>16</v>
      </c>
      <c r="Q170" s="41">
        <v>12</v>
      </c>
      <c r="R170" s="47"/>
      <c r="S170" s="43" t="s">
        <v>501</v>
      </c>
      <c r="T170" s="42">
        <f>(TRUNC(R170 * V8,2) + R170)</f>
        <v>0</v>
      </c>
      <c r="U170" s="42">
        <f t="shared" si="25"/>
        <v>0</v>
      </c>
      <c r="V170" s="43" t="e">
        <f>U170 / V7</f>
        <v>#DIV/0!</v>
      </c>
      <c r="W170" s="5" t="str">
        <f t="shared" si="28"/>
        <v>OK</v>
      </c>
      <c r="X170" s="6" t="str">
        <f t="shared" si="29"/>
        <v>OK</v>
      </c>
      <c r="Y170" s="6" t="str">
        <f t="shared" si="30"/>
        <v>OK</v>
      </c>
      <c r="Z170" s="6" t="str">
        <f t="shared" si="26"/>
        <v>OK</v>
      </c>
      <c r="AA170" s="6" t="str">
        <f t="shared" si="31"/>
        <v>OK</v>
      </c>
      <c r="AB170" s="7">
        <f t="shared" si="27"/>
        <v>0</v>
      </c>
    </row>
    <row r="171" spans="1:28" ht="24" customHeight="1" x14ac:dyDescent="0.2">
      <c r="A171" s="39" t="s">
        <v>412</v>
      </c>
      <c r="B171" s="39" t="s">
        <v>413</v>
      </c>
      <c r="C171" s="39" t="s">
        <v>17</v>
      </c>
      <c r="D171" s="39" t="s">
        <v>414</v>
      </c>
      <c r="E171" s="40" t="s">
        <v>16</v>
      </c>
      <c r="F171" s="41">
        <v>1</v>
      </c>
      <c r="G171" s="42">
        <v>123.16</v>
      </c>
      <c r="H171" s="43" t="s">
        <v>501</v>
      </c>
      <c r="I171" s="42">
        <f>(TRUNC(G171 * K8,2) + G171)</f>
        <v>150.38999999999999</v>
      </c>
      <c r="J171" s="42">
        <f t="shared" si="24"/>
        <v>150.38999999999999</v>
      </c>
      <c r="K171" s="43">
        <f>J171 / K7</f>
        <v>3.5982784939883527E-5</v>
      </c>
      <c r="L171" s="39" t="s">
        <v>412</v>
      </c>
      <c r="M171" s="39" t="s">
        <v>413</v>
      </c>
      <c r="N171" s="39" t="s">
        <v>17</v>
      </c>
      <c r="O171" s="39" t="s">
        <v>414</v>
      </c>
      <c r="P171" s="40" t="s">
        <v>16</v>
      </c>
      <c r="Q171" s="41">
        <v>1</v>
      </c>
      <c r="R171" s="47"/>
      <c r="S171" s="43" t="s">
        <v>501</v>
      </c>
      <c r="T171" s="42">
        <f>(TRUNC(R171 * V8,2) + R171)</f>
        <v>0</v>
      </c>
      <c r="U171" s="42">
        <f t="shared" si="25"/>
        <v>0</v>
      </c>
      <c r="V171" s="43" t="e">
        <f>U171 / V7</f>
        <v>#DIV/0!</v>
      </c>
      <c r="W171" s="5" t="str">
        <f t="shared" si="28"/>
        <v>OK</v>
      </c>
      <c r="X171" s="6" t="str">
        <f t="shared" si="29"/>
        <v>OK</v>
      </c>
      <c r="Y171" s="6" t="str">
        <f t="shared" si="30"/>
        <v>OK</v>
      </c>
      <c r="Z171" s="6" t="str">
        <f t="shared" si="26"/>
        <v>OK</v>
      </c>
      <c r="AA171" s="6" t="str">
        <f t="shared" si="31"/>
        <v>OK</v>
      </c>
      <c r="AB171" s="7">
        <f t="shared" si="27"/>
        <v>0</v>
      </c>
    </row>
    <row r="172" spans="1:28" ht="24" customHeight="1" x14ac:dyDescent="0.2">
      <c r="A172" s="39" t="s">
        <v>415</v>
      </c>
      <c r="B172" s="39" t="s">
        <v>416</v>
      </c>
      <c r="C172" s="39" t="s">
        <v>14</v>
      </c>
      <c r="D172" s="39" t="s">
        <v>417</v>
      </c>
      <c r="E172" s="40" t="s">
        <v>16</v>
      </c>
      <c r="F172" s="41">
        <v>1</v>
      </c>
      <c r="G172" s="42">
        <v>350.01</v>
      </c>
      <c r="H172" s="43" t="s">
        <v>501</v>
      </c>
      <c r="I172" s="42">
        <f>(TRUNC(G172 * K8,2) + G172)</f>
        <v>427.39</v>
      </c>
      <c r="J172" s="42">
        <f t="shared" si="24"/>
        <v>427.39</v>
      </c>
      <c r="K172" s="43">
        <f>J172 / K7</f>
        <v>1.0225867714247504E-4</v>
      </c>
      <c r="L172" s="39" t="s">
        <v>415</v>
      </c>
      <c r="M172" s="39" t="s">
        <v>416</v>
      </c>
      <c r="N172" s="39" t="s">
        <v>14</v>
      </c>
      <c r="O172" s="39" t="s">
        <v>417</v>
      </c>
      <c r="P172" s="40" t="s">
        <v>16</v>
      </c>
      <c r="Q172" s="41">
        <v>1</v>
      </c>
      <c r="R172" s="47"/>
      <c r="S172" s="43" t="s">
        <v>501</v>
      </c>
      <c r="T172" s="42">
        <f>(TRUNC(R172 * V8,2) + R172)</f>
        <v>0</v>
      </c>
      <c r="U172" s="42">
        <f t="shared" si="25"/>
        <v>0</v>
      </c>
      <c r="V172" s="43" t="e">
        <f>U172 / V7</f>
        <v>#DIV/0!</v>
      </c>
      <c r="W172" s="5" t="str">
        <f t="shared" si="28"/>
        <v>OK</v>
      </c>
      <c r="X172" s="6" t="str">
        <f t="shared" si="29"/>
        <v>OK</v>
      </c>
      <c r="Y172" s="6" t="str">
        <f t="shared" si="30"/>
        <v>OK</v>
      </c>
      <c r="Z172" s="6" t="str">
        <f t="shared" si="26"/>
        <v>OK</v>
      </c>
      <c r="AA172" s="6" t="str">
        <f t="shared" si="31"/>
        <v>OK</v>
      </c>
      <c r="AB172" s="7">
        <f t="shared" si="27"/>
        <v>0</v>
      </c>
    </row>
    <row r="173" spans="1:28" ht="24" customHeight="1" x14ac:dyDescent="0.2">
      <c r="A173" s="39" t="s">
        <v>418</v>
      </c>
      <c r="B173" s="39" t="s">
        <v>419</v>
      </c>
      <c r="C173" s="39" t="s">
        <v>14</v>
      </c>
      <c r="D173" s="39" t="s">
        <v>420</v>
      </c>
      <c r="E173" s="40" t="s">
        <v>16</v>
      </c>
      <c r="F173" s="41">
        <v>6</v>
      </c>
      <c r="G173" s="42">
        <v>54.64</v>
      </c>
      <c r="H173" s="43" t="s">
        <v>501</v>
      </c>
      <c r="I173" s="42">
        <f>(TRUNC(G173 * K8,2) + G173)</f>
        <v>66.72</v>
      </c>
      <c r="J173" s="42">
        <f t="shared" si="24"/>
        <v>400.32</v>
      </c>
      <c r="K173" s="43">
        <f>J173 / K7</f>
        <v>9.5781823705925757E-5</v>
      </c>
      <c r="L173" s="39" t="s">
        <v>418</v>
      </c>
      <c r="M173" s="39" t="s">
        <v>419</v>
      </c>
      <c r="N173" s="39" t="s">
        <v>14</v>
      </c>
      <c r="O173" s="39" t="s">
        <v>420</v>
      </c>
      <c r="P173" s="40" t="s">
        <v>16</v>
      </c>
      <c r="Q173" s="41">
        <v>6</v>
      </c>
      <c r="R173" s="47"/>
      <c r="S173" s="43" t="s">
        <v>501</v>
      </c>
      <c r="T173" s="42">
        <f>(TRUNC(R173 * V8,2) + R173)</f>
        <v>0</v>
      </c>
      <c r="U173" s="42">
        <f t="shared" si="25"/>
        <v>0</v>
      </c>
      <c r="V173" s="43" t="e">
        <f>U173 / V7</f>
        <v>#DIV/0!</v>
      </c>
      <c r="W173" s="5" t="str">
        <f t="shared" si="28"/>
        <v>OK</v>
      </c>
      <c r="X173" s="6" t="str">
        <f t="shared" si="29"/>
        <v>OK</v>
      </c>
      <c r="Y173" s="6" t="str">
        <f t="shared" si="30"/>
        <v>OK</v>
      </c>
      <c r="Z173" s="6" t="str">
        <f t="shared" si="26"/>
        <v>OK</v>
      </c>
      <c r="AA173" s="6" t="str">
        <f t="shared" si="31"/>
        <v>OK</v>
      </c>
      <c r="AB173" s="7">
        <f t="shared" si="27"/>
        <v>0</v>
      </c>
    </row>
    <row r="174" spans="1:28" ht="24" customHeight="1" x14ac:dyDescent="0.2">
      <c r="A174" s="34" t="s">
        <v>421</v>
      </c>
      <c r="B174" s="34" t="s">
        <v>117</v>
      </c>
      <c r="C174" s="34"/>
      <c r="D174" s="34" t="s">
        <v>422</v>
      </c>
      <c r="E174" s="35"/>
      <c r="F174" s="36">
        <v>1</v>
      </c>
      <c r="G174" s="36" t="s">
        <v>501</v>
      </c>
      <c r="H174" s="37" t="s">
        <v>501</v>
      </c>
      <c r="I174" s="38">
        <f>J175 + J176 + J177</f>
        <v>5724.7000000000007</v>
      </c>
      <c r="J174" s="38">
        <f t="shared" si="24"/>
        <v>5724.7</v>
      </c>
      <c r="K174" s="37">
        <f>J174 / K7</f>
        <v>1.3697097476251827E-3</v>
      </c>
      <c r="L174" s="34" t="s">
        <v>421</v>
      </c>
      <c r="M174" s="34" t="s">
        <v>117</v>
      </c>
      <c r="N174" s="34"/>
      <c r="O174" s="34" t="s">
        <v>422</v>
      </c>
      <c r="P174" s="35"/>
      <c r="Q174" s="36">
        <v>1</v>
      </c>
      <c r="R174" s="46"/>
      <c r="S174" s="37" t="s">
        <v>501</v>
      </c>
      <c r="T174" s="38">
        <f>U175 + U176 + U177</f>
        <v>0</v>
      </c>
      <c r="U174" s="38">
        <f t="shared" si="25"/>
        <v>0</v>
      </c>
      <c r="V174" s="37" t="e">
        <f>U174 / V7</f>
        <v>#DIV/0!</v>
      </c>
      <c r="W174" s="5" t="str">
        <f t="shared" si="28"/>
        <v>OK</v>
      </c>
      <c r="X174" s="6" t="str">
        <f t="shared" si="29"/>
        <v>OK</v>
      </c>
      <c r="Y174" s="6" t="str">
        <f t="shared" si="30"/>
        <v>OK</v>
      </c>
      <c r="Z174" s="6" t="str">
        <f t="shared" si="26"/>
        <v>OK</v>
      </c>
      <c r="AA174" s="6" t="str">
        <f t="shared" si="31"/>
        <v>OK</v>
      </c>
      <c r="AB174" s="7">
        <f t="shared" si="27"/>
        <v>0</v>
      </c>
    </row>
    <row r="175" spans="1:28" ht="24" customHeight="1" x14ac:dyDescent="0.2">
      <c r="A175" s="39" t="s">
        <v>423</v>
      </c>
      <c r="B175" s="39" t="s">
        <v>424</v>
      </c>
      <c r="C175" s="39" t="s">
        <v>14</v>
      </c>
      <c r="D175" s="39" t="s">
        <v>425</v>
      </c>
      <c r="E175" s="40" t="s">
        <v>16</v>
      </c>
      <c r="F175" s="41">
        <v>1</v>
      </c>
      <c r="G175" s="42">
        <v>2623.7</v>
      </c>
      <c r="H175" s="43" t="s">
        <v>501</v>
      </c>
      <c r="I175" s="42">
        <f>(TRUNC(G175 * K8,2) + G175)</f>
        <v>3203.7999999999997</v>
      </c>
      <c r="J175" s="42">
        <f t="shared" si="24"/>
        <v>3203.8</v>
      </c>
      <c r="K175" s="43">
        <f>J175 / K7</f>
        <v>7.6655127595185097E-4</v>
      </c>
      <c r="L175" s="39" t="s">
        <v>423</v>
      </c>
      <c r="M175" s="39" t="s">
        <v>424</v>
      </c>
      <c r="N175" s="39" t="s">
        <v>14</v>
      </c>
      <c r="O175" s="39" t="s">
        <v>425</v>
      </c>
      <c r="P175" s="40" t="s">
        <v>16</v>
      </c>
      <c r="Q175" s="41">
        <v>1</v>
      </c>
      <c r="R175" s="47"/>
      <c r="S175" s="43" t="s">
        <v>501</v>
      </c>
      <c r="T175" s="42">
        <f>(TRUNC(R175 * V8,2) + R175)</f>
        <v>0</v>
      </c>
      <c r="U175" s="42">
        <f t="shared" si="25"/>
        <v>0</v>
      </c>
      <c r="V175" s="43" t="e">
        <f>U175 / V7</f>
        <v>#DIV/0!</v>
      </c>
      <c r="W175" s="5" t="str">
        <f t="shared" si="28"/>
        <v>OK</v>
      </c>
      <c r="X175" s="6" t="str">
        <f t="shared" si="29"/>
        <v>OK</v>
      </c>
      <c r="Y175" s="6" t="str">
        <f t="shared" si="30"/>
        <v>OK</v>
      </c>
      <c r="Z175" s="6" t="str">
        <f t="shared" si="26"/>
        <v>OK</v>
      </c>
      <c r="AA175" s="6" t="str">
        <f t="shared" si="31"/>
        <v>OK</v>
      </c>
      <c r="AB175" s="7">
        <f t="shared" si="27"/>
        <v>0</v>
      </c>
    </row>
    <row r="176" spans="1:28" ht="24" customHeight="1" x14ac:dyDescent="0.2">
      <c r="A176" s="39" t="s">
        <v>426</v>
      </c>
      <c r="B176" s="39" t="s">
        <v>427</v>
      </c>
      <c r="C176" s="39" t="s">
        <v>17</v>
      </c>
      <c r="D176" s="39" t="s">
        <v>428</v>
      </c>
      <c r="E176" s="40" t="s">
        <v>16</v>
      </c>
      <c r="F176" s="41">
        <v>1</v>
      </c>
      <c r="G176" s="42">
        <v>289.43</v>
      </c>
      <c r="H176" s="43" t="s">
        <v>501</v>
      </c>
      <c r="I176" s="42">
        <f>(TRUNC(G176 * K8,2) + G176)</f>
        <v>353.42</v>
      </c>
      <c r="J176" s="42">
        <f t="shared" si="24"/>
        <v>353.42</v>
      </c>
      <c r="K176" s="43">
        <f>J176 / K7</f>
        <v>8.4560382029746911E-5</v>
      </c>
      <c r="L176" s="39" t="s">
        <v>426</v>
      </c>
      <c r="M176" s="39" t="s">
        <v>427</v>
      </c>
      <c r="N176" s="39" t="s">
        <v>17</v>
      </c>
      <c r="O176" s="39" t="s">
        <v>428</v>
      </c>
      <c r="P176" s="40" t="s">
        <v>16</v>
      </c>
      <c r="Q176" s="41">
        <v>1</v>
      </c>
      <c r="R176" s="47"/>
      <c r="S176" s="43" t="s">
        <v>501</v>
      </c>
      <c r="T176" s="42">
        <f>(TRUNC(R176 * V8,2) + R176)</f>
        <v>0</v>
      </c>
      <c r="U176" s="42">
        <f t="shared" si="25"/>
        <v>0</v>
      </c>
      <c r="V176" s="43" t="e">
        <f>U176 / V7</f>
        <v>#DIV/0!</v>
      </c>
      <c r="W176" s="5" t="str">
        <f t="shared" si="28"/>
        <v>OK</v>
      </c>
      <c r="X176" s="6" t="str">
        <f t="shared" si="29"/>
        <v>OK</v>
      </c>
      <c r="Y176" s="6" t="str">
        <f t="shared" si="30"/>
        <v>OK</v>
      </c>
      <c r="Z176" s="6" t="str">
        <f t="shared" si="26"/>
        <v>OK</v>
      </c>
      <c r="AA176" s="6" t="str">
        <f t="shared" si="31"/>
        <v>OK</v>
      </c>
      <c r="AB176" s="7">
        <f t="shared" si="27"/>
        <v>0</v>
      </c>
    </row>
    <row r="177" spans="1:28" ht="24" customHeight="1" x14ac:dyDescent="0.2">
      <c r="A177" s="39" t="s">
        <v>429</v>
      </c>
      <c r="B177" s="39" t="s">
        <v>430</v>
      </c>
      <c r="C177" s="39" t="s">
        <v>14</v>
      </c>
      <c r="D177" s="39" t="s">
        <v>431</v>
      </c>
      <c r="E177" s="40" t="s">
        <v>16</v>
      </c>
      <c r="F177" s="41">
        <v>14</v>
      </c>
      <c r="G177" s="42">
        <v>126.79</v>
      </c>
      <c r="H177" s="43" t="s">
        <v>501</v>
      </c>
      <c r="I177" s="42">
        <f>(TRUNC(G177 * K8,2) + G177)</f>
        <v>154.82</v>
      </c>
      <c r="J177" s="42">
        <f t="shared" si="24"/>
        <v>2167.48</v>
      </c>
      <c r="K177" s="43">
        <f>J177 / K7</f>
        <v>5.1859808964358509E-4</v>
      </c>
      <c r="L177" s="39" t="s">
        <v>429</v>
      </c>
      <c r="M177" s="39" t="s">
        <v>430</v>
      </c>
      <c r="N177" s="39" t="s">
        <v>14</v>
      </c>
      <c r="O177" s="39" t="s">
        <v>431</v>
      </c>
      <c r="P177" s="40" t="s">
        <v>16</v>
      </c>
      <c r="Q177" s="41">
        <v>14</v>
      </c>
      <c r="R177" s="47"/>
      <c r="S177" s="43" t="s">
        <v>501</v>
      </c>
      <c r="T177" s="42">
        <f>(TRUNC(R177 * V8,2) + R177)</f>
        <v>0</v>
      </c>
      <c r="U177" s="42">
        <f t="shared" si="25"/>
        <v>0</v>
      </c>
      <c r="V177" s="43" t="e">
        <f>U177 / V7</f>
        <v>#DIV/0!</v>
      </c>
      <c r="W177" s="5" t="str">
        <f t="shared" si="28"/>
        <v>OK</v>
      </c>
      <c r="X177" s="6" t="str">
        <f t="shared" si="29"/>
        <v>OK</v>
      </c>
      <c r="Y177" s="6" t="str">
        <f t="shared" si="30"/>
        <v>OK</v>
      </c>
      <c r="Z177" s="6" t="str">
        <f t="shared" si="26"/>
        <v>OK</v>
      </c>
      <c r="AA177" s="6" t="str">
        <f t="shared" si="31"/>
        <v>OK</v>
      </c>
      <c r="AB177" s="7">
        <f t="shared" si="27"/>
        <v>0</v>
      </c>
    </row>
    <row r="178" spans="1:28" ht="24" customHeight="1" x14ac:dyDescent="0.2">
      <c r="A178" s="34" t="s">
        <v>69</v>
      </c>
      <c r="B178" s="34" t="s">
        <v>117</v>
      </c>
      <c r="C178" s="34"/>
      <c r="D178" s="34" t="s">
        <v>432</v>
      </c>
      <c r="E178" s="35"/>
      <c r="F178" s="36">
        <v>1</v>
      </c>
      <c r="G178" s="36" t="s">
        <v>501</v>
      </c>
      <c r="H178" s="37" t="s">
        <v>501</v>
      </c>
      <c r="I178" s="38">
        <f>J179</f>
        <v>2044.43</v>
      </c>
      <c r="J178" s="38">
        <f t="shared" si="24"/>
        <v>2044.43</v>
      </c>
      <c r="K178" s="37">
        <f>J178 / K7</f>
        <v>4.8915675919041217E-4</v>
      </c>
      <c r="L178" s="34" t="s">
        <v>69</v>
      </c>
      <c r="M178" s="34" t="s">
        <v>117</v>
      </c>
      <c r="N178" s="34"/>
      <c r="O178" s="34" t="s">
        <v>432</v>
      </c>
      <c r="P178" s="35"/>
      <c r="Q178" s="36">
        <v>1</v>
      </c>
      <c r="R178" s="46"/>
      <c r="S178" s="37" t="s">
        <v>501</v>
      </c>
      <c r="T178" s="38">
        <f>U179</f>
        <v>0</v>
      </c>
      <c r="U178" s="38">
        <f t="shared" si="25"/>
        <v>0</v>
      </c>
      <c r="V178" s="37" t="e">
        <f>U178 / V7</f>
        <v>#DIV/0!</v>
      </c>
      <c r="W178" s="5" t="str">
        <f t="shared" si="28"/>
        <v>OK</v>
      </c>
      <c r="X178" s="6" t="str">
        <f t="shared" si="29"/>
        <v>OK</v>
      </c>
      <c r="Y178" s="6" t="str">
        <f t="shared" si="30"/>
        <v>OK</v>
      </c>
      <c r="Z178" s="6" t="str">
        <f t="shared" si="26"/>
        <v>OK</v>
      </c>
      <c r="AA178" s="6" t="str">
        <f t="shared" si="31"/>
        <v>OK</v>
      </c>
      <c r="AB178" s="7">
        <f t="shared" si="27"/>
        <v>0</v>
      </c>
    </row>
    <row r="179" spans="1:28" ht="24" customHeight="1" x14ac:dyDescent="0.2">
      <c r="A179" s="34" t="s">
        <v>70</v>
      </c>
      <c r="B179" s="34" t="s">
        <v>117</v>
      </c>
      <c r="C179" s="34"/>
      <c r="D179" s="34" t="s">
        <v>433</v>
      </c>
      <c r="E179" s="35"/>
      <c r="F179" s="36">
        <v>1</v>
      </c>
      <c r="G179" s="36" t="s">
        <v>501</v>
      </c>
      <c r="H179" s="37" t="s">
        <v>501</v>
      </c>
      <c r="I179" s="38">
        <f>J180 + J181</f>
        <v>2044.43</v>
      </c>
      <c r="J179" s="38">
        <f t="shared" si="24"/>
        <v>2044.43</v>
      </c>
      <c r="K179" s="37">
        <f>J179 / K7</f>
        <v>4.8915675919041217E-4</v>
      </c>
      <c r="L179" s="34" t="s">
        <v>70</v>
      </c>
      <c r="M179" s="34" t="s">
        <v>117</v>
      </c>
      <c r="N179" s="34"/>
      <c r="O179" s="34" t="s">
        <v>433</v>
      </c>
      <c r="P179" s="35"/>
      <c r="Q179" s="36">
        <v>1</v>
      </c>
      <c r="R179" s="46"/>
      <c r="S179" s="37" t="s">
        <v>501</v>
      </c>
      <c r="T179" s="38">
        <f>U180 + U181</f>
        <v>0</v>
      </c>
      <c r="U179" s="38">
        <f t="shared" si="25"/>
        <v>0</v>
      </c>
      <c r="V179" s="37" t="e">
        <f>U179 / V7</f>
        <v>#DIV/0!</v>
      </c>
      <c r="W179" s="5" t="str">
        <f t="shared" si="28"/>
        <v>OK</v>
      </c>
      <c r="X179" s="6" t="str">
        <f t="shared" si="29"/>
        <v>OK</v>
      </c>
      <c r="Y179" s="6" t="str">
        <f t="shared" si="30"/>
        <v>OK</v>
      </c>
      <c r="Z179" s="6" t="str">
        <f t="shared" si="26"/>
        <v>OK</v>
      </c>
      <c r="AA179" s="6" t="str">
        <f t="shared" si="31"/>
        <v>OK</v>
      </c>
      <c r="AB179" s="7">
        <f t="shared" si="27"/>
        <v>0</v>
      </c>
    </row>
    <row r="180" spans="1:28" ht="24" customHeight="1" x14ac:dyDescent="0.2">
      <c r="A180" s="39" t="s">
        <v>71</v>
      </c>
      <c r="B180" s="39" t="s">
        <v>434</v>
      </c>
      <c r="C180" s="39" t="s">
        <v>14</v>
      </c>
      <c r="D180" s="39" t="s">
        <v>435</v>
      </c>
      <c r="E180" s="40" t="s">
        <v>36</v>
      </c>
      <c r="F180" s="41">
        <v>3.35</v>
      </c>
      <c r="G180" s="42">
        <v>248.14</v>
      </c>
      <c r="H180" s="43" t="s">
        <v>501</v>
      </c>
      <c r="I180" s="42">
        <f>(TRUNC(G180 * K8,2) + G180)</f>
        <v>303</v>
      </c>
      <c r="J180" s="42">
        <f t="shared" si="24"/>
        <v>1015.05</v>
      </c>
      <c r="K180" s="43">
        <f>J180 / K7</f>
        <v>2.4286405913444229E-4</v>
      </c>
      <c r="L180" s="39" t="s">
        <v>71</v>
      </c>
      <c r="M180" s="39" t="s">
        <v>434</v>
      </c>
      <c r="N180" s="39" t="s">
        <v>14</v>
      </c>
      <c r="O180" s="39" t="s">
        <v>435</v>
      </c>
      <c r="P180" s="40" t="s">
        <v>36</v>
      </c>
      <c r="Q180" s="41">
        <v>3.35</v>
      </c>
      <c r="R180" s="47"/>
      <c r="S180" s="43" t="s">
        <v>501</v>
      </c>
      <c r="T180" s="42">
        <f>(TRUNC(R180 * V8,2) + R180)</f>
        <v>0</v>
      </c>
      <c r="U180" s="42">
        <f t="shared" si="25"/>
        <v>0</v>
      </c>
      <c r="V180" s="43" t="e">
        <f>U180 / V7</f>
        <v>#DIV/0!</v>
      </c>
      <c r="W180" s="5" t="str">
        <f t="shared" si="28"/>
        <v>OK</v>
      </c>
      <c r="X180" s="6" t="str">
        <f t="shared" si="29"/>
        <v>OK</v>
      </c>
      <c r="Y180" s="6" t="str">
        <f t="shared" si="30"/>
        <v>OK</v>
      </c>
      <c r="Z180" s="6" t="str">
        <f t="shared" si="26"/>
        <v>OK</v>
      </c>
      <c r="AA180" s="6" t="str">
        <f t="shared" si="31"/>
        <v>OK</v>
      </c>
      <c r="AB180" s="7">
        <f t="shared" si="27"/>
        <v>0</v>
      </c>
    </row>
    <row r="181" spans="1:28" ht="24" customHeight="1" x14ac:dyDescent="0.2">
      <c r="A181" s="39" t="s">
        <v>436</v>
      </c>
      <c r="B181" s="39" t="s">
        <v>437</v>
      </c>
      <c r="C181" s="39" t="s">
        <v>17</v>
      </c>
      <c r="D181" s="39" t="s">
        <v>438</v>
      </c>
      <c r="E181" s="40" t="s">
        <v>26</v>
      </c>
      <c r="F181" s="41">
        <v>66.930000000000007</v>
      </c>
      <c r="G181" s="42">
        <v>12.6</v>
      </c>
      <c r="H181" s="43" t="s">
        <v>501</v>
      </c>
      <c r="I181" s="42">
        <f>(TRUNC(G181 * K8,2) + G181)</f>
        <v>15.379999999999999</v>
      </c>
      <c r="J181" s="42">
        <f t="shared" si="24"/>
        <v>1029.3800000000001</v>
      </c>
      <c r="K181" s="43">
        <f>J181 / K7</f>
        <v>2.4629270005596991E-4</v>
      </c>
      <c r="L181" s="39" t="s">
        <v>436</v>
      </c>
      <c r="M181" s="39" t="s">
        <v>437</v>
      </c>
      <c r="N181" s="39" t="s">
        <v>17</v>
      </c>
      <c r="O181" s="39" t="s">
        <v>438</v>
      </c>
      <c r="P181" s="40" t="s">
        <v>26</v>
      </c>
      <c r="Q181" s="41">
        <v>66.930000000000007</v>
      </c>
      <c r="R181" s="47"/>
      <c r="S181" s="43" t="s">
        <v>501</v>
      </c>
      <c r="T181" s="42">
        <f>(TRUNC(R181 * V8,2) + R181)</f>
        <v>0</v>
      </c>
      <c r="U181" s="42">
        <f t="shared" si="25"/>
        <v>0</v>
      </c>
      <c r="V181" s="43" t="e">
        <f>U181 / V7</f>
        <v>#DIV/0!</v>
      </c>
      <c r="W181" s="5" t="str">
        <f t="shared" si="28"/>
        <v>OK</v>
      </c>
      <c r="X181" s="6" t="str">
        <f t="shared" si="29"/>
        <v>OK</v>
      </c>
      <c r="Y181" s="6" t="str">
        <f t="shared" si="30"/>
        <v>OK</v>
      </c>
      <c r="Z181" s="6" t="str">
        <f t="shared" si="26"/>
        <v>OK</v>
      </c>
      <c r="AA181" s="6" t="str">
        <f t="shared" si="31"/>
        <v>OK</v>
      </c>
      <c r="AB181" s="7">
        <f t="shared" si="27"/>
        <v>0</v>
      </c>
    </row>
    <row r="182" spans="1:28" ht="24" customHeight="1" x14ac:dyDescent="0.2">
      <c r="A182" s="34" t="s">
        <v>439</v>
      </c>
      <c r="B182" s="34" t="s">
        <v>117</v>
      </c>
      <c r="C182" s="34"/>
      <c r="D182" s="34" t="s">
        <v>440</v>
      </c>
      <c r="E182" s="35"/>
      <c r="F182" s="36">
        <v>1</v>
      </c>
      <c r="G182" s="36" t="s">
        <v>501</v>
      </c>
      <c r="H182" s="37" t="s">
        <v>501</v>
      </c>
      <c r="I182" s="38">
        <f>J183</f>
        <v>52072.3</v>
      </c>
      <c r="J182" s="38">
        <f t="shared" si="24"/>
        <v>52072.3</v>
      </c>
      <c r="K182" s="37">
        <f>J182 / K7</f>
        <v>1.2458982460436845E-2</v>
      </c>
      <c r="L182" s="34" t="s">
        <v>439</v>
      </c>
      <c r="M182" s="34" t="s">
        <v>117</v>
      </c>
      <c r="N182" s="34"/>
      <c r="O182" s="34" t="s">
        <v>440</v>
      </c>
      <c r="P182" s="35"/>
      <c r="Q182" s="36">
        <v>1</v>
      </c>
      <c r="R182" s="46"/>
      <c r="S182" s="37" t="s">
        <v>501</v>
      </c>
      <c r="T182" s="38">
        <f>U183</f>
        <v>0</v>
      </c>
      <c r="U182" s="38">
        <f t="shared" si="25"/>
        <v>0</v>
      </c>
      <c r="V182" s="37" t="e">
        <f>U182 / V7</f>
        <v>#DIV/0!</v>
      </c>
      <c r="W182" s="5" t="str">
        <f t="shared" si="28"/>
        <v>OK</v>
      </c>
      <c r="X182" s="6" t="str">
        <f t="shared" si="29"/>
        <v>OK</v>
      </c>
      <c r="Y182" s="6" t="str">
        <f t="shared" si="30"/>
        <v>OK</v>
      </c>
      <c r="Z182" s="6" t="str">
        <f t="shared" si="26"/>
        <v>OK</v>
      </c>
      <c r="AA182" s="6" t="str">
        <f t="shared" si="31"/>
        <v>OK</v>
      </c>
      <c r="AB182" s="7">
        <f t="shared" si="27"/>
        <v>0</v>
      </c>
    </row>
    <row r="183" spans="1:28" ht="24" customHeight="1" x14ac:dyDescent="0.2">
      <c r="A183" s="34" t="s">
        <v>441</v>
      </c>
      <c r="B183" s="34" t="s">
        <v>117</v>
      </c>
      <c r="C183" s="34"/>
      <c r="D183" s="34" t="s">
        <v>442</v>
      </c>
      <c r="E183" s="35"/>
      <c r="F183" s="36">
        <v>1</v>
      </c>
      <c r="G183" s="36" t="s">
        <v>501</v>
      </c>
      <c r="H183" s="37" t="s">
        <v>501</v>
      </c>
      <c r="I183" s="38">
        <f>J184 + J185 + J186 + J187</f>
        <v>52072.3</v>
      </c>
      <c r="J183" s="38">
        <f t="shared" si="24"/>
        <v>52072.3</v>
      </c>
      <c r="K183" s="37">
        <f>J183 / K7</f>
        <v>1.2458982460436845E-2</v>
      </c>
      <c r="L183" s="34" t="s">
        <v>441</v>
      </c>
      <c r="M183" s="34" t="s">
        <v>117</v>
      </c>
      <c r="N183" s="34"/>
      <c r="O183" s="34" t="s">
        <v>442</v>
      </c>
      <c r="P183" s="35"/>
      <c r="Q183" s="36">
        <v>1</v>
      </c>
      <c r="R183" s="46"/>
      <c r="S183" s="37" t="s">
        <v>501</v>
      </c>
      <c r="T183" s="38">
        <f>U184 + U185 + U186 + U187</f>
        <v>0</v>
      </c>
      <c r="U183" s="38">
        <f t="shared" si="25"/>
        <v>0</v>
      </c>
      <c r="V183" s="37" t="e">
        <f>U183 / V7</f>
        <v>#DIV/0!</v>
      </c>
      <c r="W183" s="5" t="str">
        <f t="shared" si="28"/>
        <v>OK</v>
      </c>
      <c r="X183" s="6" t="str">
        <f t="shared" si="29"/>
        <v>OK</v>
      </c>
      <c r="Y183" s="6" t="str">
        <f t="shared" si="30"/>
        <v>OK</v>
      </c>
      <c r="Z183" s="6" t="str">
        <f t="shared" si="26"/>
        <v>OK</v>
      </c>
      <c r="AA183" s="6" t="str">
        <f t="shared" si="31"/>
        <v>OK</v>
      </c>
      <c r="AB183" s="7">
        <f t="shared" si="27"/>
        <v>0</v>
      </c>
    </row>
    <row r="184" spans="1:28" ht="24" customHeight="1" x14ac:dyDescent="0.2">
      <c r="A184" s="39" t="s">
        <v>443</v>
      </c>
      <c r="B184" s="39" t="s">
        <v>107</v>
      </c>
      <c r="C184" s="39" t="s">
        <v>17</v>
      </c>
      <c r="D184" s="39" t="s">
        <v>108</v>
      </c>
      <c r="E184" s="40" t="s">
        <v>26</v>
      </c>
      <c r="F184" s="41">
        <v>348.49</v>
      </c>
      <c r="G184" s="42">
        <v>3.58</v>
      </c>
      <c r="H184" s="43" t="s">
        <v>501</v>
      </c>
      <c r="I184" s="42">
        <f>(TRUNC(G184 * K8,2) + G184)</f>
        <v>4.37</v>
      </c>
      <c r="J184" s="42">
        <f t="shared" si="24"/>
        <v>1522.9</v>
      </c>
      <c r="K184" s="43">
        <f>J184 / K7</f>
        <v>3.6437384922500583E-4</v>
      </c>
      <c r="L184" s="39" t="s">
        <v>443</v>
      </c>
      <c r="M184" s="39" t="s">
        <v>107</v>
      </c>
      <c r="N184" s="39" t="s">
        <v>17</v>
      </c>
      <c r="O184" s="39" t="s">
        <v>108</v>
      </c>
      <c r="P184" s="40" t="s">
        <v>26</v>
      </c>
      <c r="Q184" s="41">
        <v>348.49</v>
      </c>
      <c r="R184" s="47"/>
      <c r="S184" s="43" t="s">
        <v>501</v>
      </c>
      <c r="T184" s="42">
        <f>(TRUNC(R184 * V8,2) + R184)</f>
        <v>0</v>
      </c>
      <c r="U184" s="42">
        <f t="shared" si="25"/>
        <v>0</v>
      </c>
      <c r="V184" s="43" t="e">
        <f>U184 / V7</f>
        <v>#DIV/0!</v>
      </c>
      <c r="W184" s="5" t="str">
        <f t="shared" si="28"/>
        <v>OK</v>
      </c>
      <c r="X184" s="6" t="str">
        <f t="shared" si="29"/>
        <v>OK</v>
      </c>
      <c r="Y184" s="6" t="str">
        <f t="shared" si="30"/>
        <v>OK</v>
      </c>
      <c r="Z184" s="6" t="str">
        <f t="shared" si="26"/>
        <v>OK</v>
      </c>
      <c r="AA184" s="6" t="str">
        <f t="shared" si="31"/>
        <v>OK</v>
      </c>
      <c r="AB184" s="7">
        <f t="shared" si="27"/>
        <v>0</v>
      </c>
    </row>
    <row r="185" spans="1:28" ht="24" customHeight="1" x14ac:dyDescent="0.2">
      <c r="A185" s="39" t="s">
        <v>444</v>
      </c>
      <c r="B185" s="39" t="s">
        <v>445</v>
      </c>
      <c r="C185" s="39" t="s">
        <v>14</v>
      </c>
      <c r="D185" s="39" t="s">
        <v>446</v>
      </c>
      <c r="E185" s="40" t="s">
        <v>26</v>
      </c>
      <c r="F185" s="41">
        <v>348.49</v>
      </c>
      <c r="G185" s="42">
        <v>88.3</v>
      </c>
      <c r="H185" s="43" t="s">
        <v>501</v>
      </c>
      <c r="I185" s="42">
        <f>(TRUNC(G185 * K8,2) + G185)</f>
        <v>107.82</v>
      </c>
      <c r="J185" s="42">
        <f t="shared" si="24"/>
        <v>37574.19</v>
      </c>
      <c r="K185" s="43">
        <f>J185 / K7</f>
        <v>8.9901190109736174E-3</v>
      </c>
      <c r="L185" s="39" t="s">
        <v>444</v>
      </c>
      <c r="M185" s="39" t="s">
        <v>445</v>
      </c>
      <c r="N185" s="39" t="s">
        <v>14</v>
      </c>
      <c r="O185" s="39" t="s">
        <v>446</v>
      </c>
      <c r="P185" s="40" t="s">
        <v>26</v>
      </c>
      <c r="Q185" s="41">
        <v>348.49</v>
      </c>
      <c r="R185" s="47"/>
      <c r="S185" s="43" t="s">
        <v>501</v>
      </c>
      <c r="T185" s="42">
        <f>(TRUNC(R185 * V8,2) + R185)</f>
        <v>0</v>
      </c>
      <c r="U185" s="42">
        <f t="shared" si="25"/>
        <v>0</v>
      </c>
      <c r="V185" s="43" t="e">
        <f>U185 / V7</f>
        <v>#DIV/0!</v>
      </c>
      <c r="W185" s="5" t="str">
        <f t="shared" si="28"/>
        <v>OK</v>
      </c>
      <c r="X185" s="6" t="str">
        <f t="shared" si="29"/>
        <v>OK</v>
      </c>
      <c r="Y185" s="6" t="str">
        <f t="shared" si="30"/>
        <v>OK</v>
      </c>
      <c r="Z185" s="6" t="str">
        <f t="shared" si="26"/>
        <v>OK</v>
      </c>
      <c r="AA185" s="6" t="str">
        <f t="shared" si="31"/>
        <v>OK</v>
      </c>
      <c r="AB185" s="7">
        <f t="shared" si="27"/>
        <v>0</v>
      </c>
    </row>
    <row r="186" spans="1:28" ht="24" customHeight="1" x14ac:dyDescent="0.2">
      <c r="A186" s="39" t="s">
        <v>447</v>
      </c>
      <c r="B186" s="39" t="s">
        <v>448</v>
      </c>
      <c r="C186" s="39" t="s">
        <v>17</v>
      </c>
      <c r="D186" s="39" t="s">
        <v>449</v>
      </c>
      <c r="E186" s="40" t="s">
        <v>26</v>
      </c>
      <c r="F186" s="41">
        <v>25.62</v>
      </c>
      <c r="G186" s="42">
        <v>159.82</v>
      </c>
      <c r="H186" s="43" t="s">
        <v>501</v>
      </c>
      <c r="I186" s="42">
        <f>(TRUNC(G186 * K8,2) + G186)</f>
        <v>195.14999999999998</v>
      </c>
      <c r="J186" s="42">
        <f t="shared" si="24"/>
        <v>4999.74</v>
      </c>
      <c r="K186" s="43">
        <f>J186 / K7</f>
        <v>1.1962535353104147E-3</v>
      </c>
      <c r="L186" s="39" t="s">
        <v>447</v>
      </c>
      <c r="M186" s="39" t="s">
        <v>448</v>
      </c>
      <c r="N186" s="39" t="s">
        <v>17</v>
      </c>
      <c r="O186" s="39" t="s">
        <v>449</v>
      </c>
      <c r="P186" s="40" t="s">
        <v>26</v>
      </c>
      <c r="Q186" s="41">
        <v>25.62</v>
      </c>
      <c r="R186" s="47"/>
      <c r="S186" s="43" t="s">
        <v>501</v>
      </c>
      <c r="T186" s="42">
        <f>(TRUNC(R186 * V8,2) + R186)</f>
        <v>0</v>
      </c>
      <c r="U186" s="42">
        <f t="shared" si="25"/>
        <v>0</v>
      </c>
      <c r="V186" s="43" t="e">
        <f>U186 / V7</f>
        <v>#DIV/0!</v>
      </c>
      <c r="W186" s="5" t="str">
        <f t="shared" si="28"/>
        <v>OK</v>
      </c>
      <c r="X186" s="6" t="str">
        <f t="shared" si="29"/>
        <v>OK</v>
      </c>
      <c r="Y186" s="6" t="str">
        <f t="shared" si="30"/>
        <v>OK</v>
      </c>
      <c r="Z186" s="6" t="str">
        <f t="shared" si="26"/>
        <v>OK</v>
      </c>
      <c r="AA186" s="6" t="str">
        <f t="shared" si="31"/>
        <v>OK</v>
      </c>
      <c r="AB186" s="7">
        <f t="shared" si="27"/>
        <v>0</v>
      </c>
    </row>
    <row r="187" spans="1:28" ht="24" customHeight="1" x14ac:dyDescent="0.2">
      <c r="A187" s="39" t="s">
        <v>450</v>
      </c>
      <c r="B187" s="39" t="s">
        <v>451</v>
      </c>
      <c r="C187" s="39" t="s">
        <v>17</v>
      </c>
      <c r="D187" s="39" t="s">
        <v>452</v>
      </c>
      <c r="E187" s="40" t="s">
        <v>15</v>
      </c>
      <c r="F187" s="41">
        <v>128.12</v>
      </c>
      <c r="G187" s="42">
        <v>50.98</v>
      </c>
      <c r="H187" s="43" t="s">
        <v>501</v>
      </c>
      <c r="I187" s="42">
        <f>(TRUNC(G187 * K8,2) + G187)</f>
        <v>62.25</v>
      </c>
      <c r="J187" s="42">
        <f t="shared" si="24"/>
        <v>7975.47</v>
      </c>
      <c r="K187" s="43">
        <f>J187 / K7</f>
        <v>1.9082360649278071E-3</v>
      </c>
      <c r="L187" s="39" t="s">
        <v>450</v>
      </c>
      <c r="M187" s="39" t="s">
        <v>451</v>
      </c>
      <c r="N187" s="39" t="s">
        <v>17</v>
      </c>
      <c r="O187" s="39" t="s">
        <v>452</v>
      </c>
      <c r="P187" s="40" t="s">
        <v>15</v>
      </c>
      <c r="Q187" s="41">
        <v>128.12</v>
      </c>
      <c r="R187" s="47"/>
      <c r="S187" s="43" t="s">
        <v>501</v>
      </c>
      <c r="T187" s="42">
        <f>(TRUNC(R187 * V8,2) + R187)</f>
        <v>0</v>
      </c>
      <c r="U187" s="42">
        <f t="shared" si="25"/>
        <v>0</v>
      </c>
      <c r="V187" s="43" t="e">
        <f>U187 / V7</f>
        <v>#DIV/0!</v>
      </c>
      <c r="W187" s="5" t="str">
        <f t="shared" si="28"/>
        <v>OK</v>
      </c>
      <c r="X187" s="6" t="str">
        <f t="shared" si="29"/>
        <v>OK</v>
      </c>
      <c r="Y187" s="6" t="str">
        <f t="shared" si="30"/>
        <v>OK</v>
      </c>
      <c r="Z187" s="6" t="str">
        <f t="shared" si="26"/>
        <v>OK</v>
      </c>
      <c r="AA187" s="6" t="str">
        <f t="shared" si="31"/>
        <v>OK</v>
      </c>
      <c r="AB187" s="7">
        <f t="shared" si="27"/>
        <v>0</v>
      </c>
    </row>
    <row r="188" spans="1:28" ht="24" customHeight="1" x14ac:dyDescent="0.2">
      <c r="A188" s="34" t="s">
        <v>453</v>
      </c>
      <c r="B188" s="34" t="s">
        <v>117</v>
      </c>
      <c r="C188" s="34"/>
      <c r="D188" s="34" t="s">
        <v>454</v>
      </c>
      <c r="E188" s="35"/>
      <c r="F188" s="36">
        <v>1</v>
      </c>
      <c r="G188" s="36" t="s">
        <v>501</v>
      </c>
      <c r="H188" s="37" t="s">
        <v>501</v>
      </c>
      <c r="I188" s="38">
        <f>J189 + J191</f>
        <v>80205.209999999992</v>
      </c>
      <c r="J188" s="38">
        <f t="shared" si="24"/>
        <v>80205.210000000006</v>
      </c>
      <c r="K188" s="37">
        <f>J188 / K7</f>
        <v>1.9190151090419549E-2</v>
      </c>
      <c r="L188" s="34" t="s">
        <v>453</v>
      </c>
      <c r="M188" s="34" t="s">
        <v>117</v>
      </c>
      <c r="N188" s="34"/>
      <c r="O188" s="34" t="s">
        <v>454</v>
      </c>
      <c r="P188" s="35"/>
      <c r="Q188" s="36">
        <v>1</v>
      </c>
      <c r="R188" s="46"/>
      <c r="S188" s="37" t="s">
        <v>501</v>
      </c>
      <c r="T188" s="38">
        <f>U189 + U191</f>
        <v>0</v>
      </c>
      <c r="U188" s="38">
        <f t="shared" si="25"/>
        <v>0</v>
      </c>
      <c r="V188" s="37" t="e">
        <f>U188 / V7</f>
        <v>#DIV/0!</v>
      </c>
      <c r="W188" s="5" t="str">
        <f t="shared" si="28"/>
        <v>OK</v>
      </c>
      <c r="X188" s="6" t="str">
        <f t="shared" si="29"/>
        <v>OK</v>
      </c>
      <c r="Y188" s="6" t="str">
        <f t="shared" si="30"/>
        <v>OK</v>
      </c>
      <c r="Z188" s="6" t="str">
        <f t="shared" si="26"/>
        <v>OK</v>
      </c>
      <c r="AA188" s="6" t="str">
        <f t="shared" si="31"/>
        <v>OK</v>
      </c>
      <c r="AB188" s="7">
        <f t="shared" si="27"/>
        <v>0</v>
      </c>
    </row>
    <row r="189" spans="1:28" x14ac:dyDescent="0.2">
      <c r="A189" s="34" t="s">
        <v>455</v>
      </c>
      <c r="B189" s="34" t="s">
        <v>117</v>
      </c>
      <c r="C189" s="34"/>
      <c r="D189" s="34" t="s">
        <v>456</v>
      </c>
      <c r="E189" s="35"/>
      <c r="F189" s="36">
        <v>1</v>
      </c>
      <c r="G189" s="36" t="s">
        <v>501</v>
      </c>
      <c r="H189" s="37" t="s">
        <v>501</v>
      </c>
      <c r="I189" s="38">
        <f>J190</f>
        <v>72855.59</v>
      </c>
      <c r="J189" s="38">
        <f t="shared" si="24"/>
        <v>72855.59</v>
      </c>
      <c r="K189" s="37">
        <f>J189 / K7</f>
        <v>1.7431657867134312E-2</v>
      </c>
      <c r="L189" s="34" t="s">
        <v>455</v>
      </c>
      <c r="M189" s="34" t="s">
        <v>117</v>
      </c>
      <c r="N189" s="34"/>
      <c r="O189" s="34" t="s">
        <v>456</v>
      </c>
      <c r="P189" s="35"/>
      <c r="Q189" s="36">
        <v>1</v>
      </c>
      <c r="R189" s="46"/>
      <c r="S189" s="37" t="s">
        <v>501</v>
      </c>
      <c r="T189" s="38">
        <f>U190</f>
        <v>0</v>
      </c>
      <c r="U189" s="38">
        <f t="shared" si="25"/>
        <v>0</v>
      </c>
      <c r="V189" s="37" t="e">
        <f>U189 / V7</f>
        <v>#DIV/0!</v>
      </c>
      <c r="W189" s="5" t="str">
        <f t="shared" ref="W189:W203" si="32">IF(D189=O189,"OK","ERRO")</f>
        <v>OK</v>
      </c>
      <c r="X189" s="6" t="str">
        <f t="shared" ref="X189:X203" si="33">IF(E189=P189,"OK","ERRO")</f>
        <v>OK</v>
      </c>
      <c r="Y189" s="6" t="str">
        <f t="shared" ref="Y189:Y203" si="34">IF(F189=Q189,"OK","ERRO")</f>
        <v>OK</v>
      </c>
      <c r="Z189" s="6" t="str">
        <f t="shared" si="26"/>
        <v>OK</v>
      </c>
      <c r="AA189" s="6" t="str">
        <f t="shared" ref="AA189:AA203" si="35">IF(S189&lt;=H189,"OK","ERRO")</f>
        <v>OK</v>
      </c>
      <c r="AB189" s="7">
        <f t="shared" si="27"/>
        <v>0</v>
      </c>
    </row>
    <row r="190" spans="1:28" ht="51" x14ac:dyDescent="0.2">
      <c r="A190" s="39" t="s">
        <v>457</v>
      </c>
      <c r="B190" s="39" t="s">
        <v>458</v>
      </c>
      <c r="C190" s="39" t="s">
        <v>17</v>
      </c>
      <c r="D190" s="39" t="s">
        <v>459</v>
      </c>
      <c r="E190" s="40" t="s">
        <v>26</v>
      </c>
      <c r="F190" s="41">
        <v>768.6</v>
      </c>
      <c r="G190" s="42">
        <v>77.63</v>
      </c>
      <c r="H190" s="43" t="s">
        <v>501</v>
      </c>
      <c r="I190" s="42">
        <f>(TRUNC(G190 * K8,2) + G190)</f>
        <v>94.789999999999992</v>
      </c>
      <c r="J190" s="42">
        <f t="shared" si="24"/>
        <v>72855.59</v>
      </c>
      <c r="K190" s="43">
        <f>J190 / K7</f>
        <v>1.7431657867134312E-2</v>
      </c>
      <c r="L190" s="39" t="s">
        <v>457</v>
      </c>
      <c r="M190" s="39" t="s">
        <v>458</v>
      </c>
      <c r="N190" s="39" t="s">
        <v>17</v>
      </c>
      <c r="O190" s="39" t="s">
        <v>459</v>
      </c>
      <c r="P190" s="40" t="s">
        <v>26</v>
      </c>
      <c r="Q190" s="41">
        <v>768.6</v>
      </c>
      <c r="R190" s="47"/>
      <c r="S190" s="43" t="s">
        <v>501</v>
      </c>
      <c r="T190" s="42">
        <f>(TRUNC(R190 * V8,2) + R190)</f>
        <v>0</v>
      </c>
      <c r="U190" s="42">
        <f t="shared" si="25"/>
        <v>0</v>
      </c>
      <c r="V190" s="43" t="e">
        <f>U190 / V7</f>
        <v>#DIV/0!</v>
      </c>
      <c r="W190" s="5" t="str">
        <f t="shared" si="32"/>
        <v>OK</v>
      </c>
      <c r="X190" s="6" t="str">
        <f t="shared" si="33"/>
        <v>OK</v>
      </c>
      <c r="Y190" s="6" t="str">
        <f t="shared" si="34"/>
        <v>OK</v>
      </c>
      <c r="Z190" s="6" t="str">
        <f t="shared" si="26"/>
        <v>OK</v>
      </c>
      <c r="AA190" s="6" t="str">
        <f t="shared" si="35"/>
        <v>OK</v>
      </c>
      <c r="AB190" s="7">
        <f t="shared" si="27"/>
        <v>0</v>
      </c>
    </row>
    <row r="191" spans="1:28" x14ac:dyDescent="0.2">
      <c r="A191" s="34" t="s">
        <v>460</v>
      </c>
      <c r="B191" s="34" t="s">
        <v>117</v>
      </c>
      <c r="C191" s="34"/>
      <c r="D191" s="34" t="s">
        <v>461</v>
      </c>
      <c r="E191" s="35"/>
      <c r="F191" s="36">
        <v>1</v>
      </c>
      <c r="G191" s="36" t="s">
        <v>501</v>
      </c>
      <c r="H191" s="37" t="s">
        <v>501</v>
      </c>
      <c r="I191" s="38">
        <f>J192 + J193</f>
        <v>7349.6200000000008</v>
      </c>
      <c r="J191" s="38">
        <f t="shared" si="24"/>
        <v>7349.62</v>
      </c>
      <c r="K191" s="37">
        <f>J191 / K7</f>
        <v>1.7584932232852369E-3</v>
      </c>
      <c r="L191" s="34" t="s">
        <v>460</v>
      </c>
      <c r="M191" s="34" t="s">
        <v>117</v>
      </c>
      <c r="N191" s="34"/>
      <c r="O191" s="34" t="s">
        <v>461</v>
      </c>
      <c r="P191" s="35"/>
      <c r="Q191" s="36">
        <v>1</v>
      </c>
      <c r="R191" s="46"/>
      <c r="S191" s="37" t="s">
        <v>501</v>
      </c>
      <c r="T191" s="38">
        <f>U192 + U193</f>
        <v>0</v>
      </c>
      <c r="U191" s="38">
        <f t="shared" si="25"/>
        <v>0</v>
      </c>
      <c r="V191" s="37" t="e">
        <f>U191 / V7</f>
        <v>#DIV/0!</v>
      </c>
      <c r="W191" s="5" t="str">
        <f t="shared" si="32"/>
        <v>OK</v>
      </c>
      <c r="X191" s="6" t="str">
        <f t="shared" si="33"/>
        <v>OK</v>
      </c>
      <c r="Y191" s="6" t="str">
        <f t="shared" si="34"/>
        <v>OK</v>
      </c>
      <c r="Z191" s="6" t="str">
        <f t="shared" si="26"/>
        <v>OK</v>
      </c>
      <c r="AA191" s="6" t="str">
        <f t="shared" si="35"/>
        <v>OK</v>
      </c>
      <c r="AB191" s="7">
        <f t="shared" si="27"/>
        <v>0</v>
      </c>
    </row>
    <row r="192" spans="1:28" ht="51" customHeight="1" x14ac:dyDescent="0.2">
      <c r="A192" s="39" t="s">
        <v>462</v>
      </c>
      <c r="B192" s="39" t="s">
        <v>463</v>
      </c>
      <c r="C192" s="39" t="s">
        <v>14</v>
      </c>
      <c r="D192" s="39" t="s">
        <v>464</v>
      </c>
      <c r="E192" s="40" t="s">
        <v>36</v>
      </c>
      <c r="F192" s="41">
        <v>2</v>
      </c>
      <c r="G192" s="42">
        <v>1265.58</v>
      </c>
      <c r="H192" s="43" t="s">
        <v>501</v>
      </c>
      <c r="I192" s="42">
        <f>(TRUNC(G192 * K8,2) + G192)</f>
        <v>1545.3899999999999</v>
      </c>
      <c r="J192" s="42">
        <f t="shared" si="24"/>
        <v>3090.78</v>
      </c>
      <c r="K192" s="43">
        <f>J192 / K7</f>
        <v>7.3950975488059863E-4</v>
      </c>
      <c r="L192" s="39" t="s">
        <v>462</v>
      </c>
      <c r="M192" s="39" t="s">
        <v>463</v>
      </c>
      <c r="N192" s="39" t="s">
        <v>14</v>
      </c>
      <c r="O192" s="39" t="s">
        <v>464</v>
      </c>
      <c r="P192" s="40" t="s">
        <v>36</v>
      </c>
      <c r="Q192" s="41">
        <v>2</v>
      </c>
      <c r="R192" s="47"/>
      <c r="S192" s="43" t="s">
        <v>501</v>
      </c>
      <c r="T192" s="42">
        <f>(TRUNC(R192 * V8,2) + R192)</f>
        <v>0</v>
      </c>
      <c r="U192" s="42">
        <f t="shared" si="25"/>
        <v>0</v>
      </c>
      <c r="V192" s="43" t="e">
        <f>U192 / V7</f>
        <v>#DIV/0!</v>
      </c>
      <c r="W192" s="5" t="str">
        <f t="shared" si="32"/>
        <v>OK</v>
      </c>
      <c r="X192" s="6" t="str">
        <f t="shared" si="33"/>
        <v>OK</v>
      </c>
      <c r="Y192" s="6" t="str">
        <f t="shared" si="34"/>
        <v>OK</v>
      </c>
      <c r="Z192" s="6" t="str">
        <f t="shared" si="26"/>
        <v>OK</v>
      </c>
      <c r="AA192" s="6" t="str">
        <f t="shared" si="35"/>
        <v>OK</v>
      </c>
      <c r="AB192" s="7">
        <f t="shared" si="27"/>
        <v>0</v>
      </c>
    </row>
    <row r="193" spans="1:28" ht="51" customHeight="1" x14ac:dyDescent="0.2">
      <c r="A193" s="39" t="s">
        <v>465</v>
      </c>
      <c r="B193" s="39" t="s">
        <v>466</v>
      </c>
      <c r="C193" s="39" t="s">
        <v>14</v>
      </c>
      <c r="D193" s="39" t="s">
        <v>467</v>
      </c>
      <c r="E193" s="40" t="s">
        <v>36</v>
      </c>
      <c r="F193" s="41">
        <v>2</v>
      </c>
      <c r="G193" s="42">
        <v>1743.86</v>
      </c>
      <c r="H193" s="43" t="s">
        <v>501</v>
      </c>
      <c r="I193" s="42">
        <f>(TRUNC(G193 * K8,2) + G193)</f>
        <v>2129.42</v>
      </c>
      <c r="J193" s="42">
        <f t="shared" si="24"/>
        <v>4258.84</v>
      </c>
      <c r="K193" s="43">
        <f>J193 / K7</f>
        <v>1.0189834684046384E-3</v>
      </c>
      <c r="L193" s="39" t="s">
        <v>465</v>
      </c>
      <c r="M193" s="39" t="s">
        <v>466</v>
      </c>
      <c r="N193" s="39" t="s">
        <v>14</v>
      </c>
      <c r="O193" s="39" t="s">
        <v>467</v>
      </c>
      <c r="P193" s="40" t="s">
        <v>36</v>
      </c>
      <c r="Q193" s="41">
        <v>2</v>
      </c>
      <c r="R193" s="47"/>
      <c r="S193" s="43" t="s">
        <v>501</v>
      </c>
      <c r="T193" s="42">
        <f>(TRUNC(R193 * V8,2) + R193)</f>
        <v>0</v>
      </c>
      <c r="U193" s="42">
        <f t="shared" si="25"/>
        <v>0</v>
      </c>
      <c r="V193" s="43" t="e">
        <f>U193 / V7</f>
        <v>#DIV/0!</v>
      </c>
      <c r="W193" s="5" t="str">
        <f t="shared" si="32"/>
        <v>OK</v>
      </c>
      <c r="X193" s="6" t="str">
        <f t="shared" si="33"/>
        <v>OK</v>
      </c>
      <c r="Y193" s="6" t="str">
        <f t="shared" si="34"/>
        <v>OK</v>
      </c>
      <c r="Z193" s="6" t="str">
        <f t="shared" si="26"/>
        <v>OK</v>
      </c>
      <c r="AA193" s="6" t="str">
        <f t="shared" si="35"/>
        <v>OK</v>
      </c>
      <c r="AB193" s="7">
        <f t="shared" si="27"/>
        <v>0</v>
      </c>
    </row>
    <row r="194" spans="1:28" ht="15" customHeight="1" x14ac:dyDescent="0.2">
      <c r="A194" s="34" t="s">
        <v>468</v>
      </c>
      <c r="B194" s="34" t="s">
        <v>117</v>
      </c>
      <c r="C194" s="34"/>
      <c r="D194" s="34" t="s">
        <v>469</v>
      </c>
      <c r="E194" s="35"/>
      <c r="F194" s="36">
        <v>1</v>
      </c>
      <c r="G194" s="36" t="s">
        <v>501</v>
      </c>
      <c r="H194" s="37" t="s">
        <v>501</v>
      </c>
      <c r="I194" s="38">
        <f>J195</f>
        <v>37352.519999999997</v>
      </c>
      <c r="J194" s="38">
        <f t="shared" si="24"/>
        <v>37352.519999999997</v>
      </c>
      <c r="K194" s="37">
        <f>J194 / K7</f>
        <v>8.9370815487911318E-3</v>
      </c>
      <c r="L194" s="34" t="s">
        <v>468</v>
      </c>
      <c r="M194" s="34" t="s">
        <v>117</v>
      </c>
      <c r="N194" s="34"/>
      <c r="O194" s="34" t="s">
        <v>469</v>
      </c>
      <c r="P194" s="35"/>
      <c r="Q194" s="36">
        <v>1</v>
      </c>
      <c r="R194" s="46"/>
      <c r="S194" s="37" t="s">
        <v>501</v>
      </c>
      <c r="T194" s="38">
        <f>U195</f>
        <v>0</v>
      </c>
      <c r="U194" s="38">
        <f t="shared" si="25"/>
        <v>0</v>
      </c>
      <c r="V194" s="37" t="e">
        <f>U194 / V7</f>
        <v>#DIV/0!</v>
      </c>
      <c r="W194" s="5" t="str">
        <f t="shared" si="32"/>
        <v>OK</v>
      </c>
      <c r="X194" s="6" t="str">
        <f t="shared" si="33"/>
        <v>OK</v>
      </c>
      <c r="Y194" s="6" t="str">
        <f t="shared" si="34"/>
        <v>OK</v>
      </c>
      <c r="Z194" s="6" t="str">
        <f t="shared" si="26"/>
        <v>OK</v>
      </c>
      <c r="AA194" s="6" t="str">
        <f t="shared" si="35"/>
        <v>OK</v>
      </c>
      <c r="AB194" s="7">
        <f t="shared" si="27"/>
        <v>0</v>
      </c>
    </row>
    <row r="195" spans="1:28" x14ac:dyDescent="0.2">
      <c r="A195" s="34" t="s">
        <v>470</v>
      </c>
      <c r="B195" s="34" t="s">
        <v>117</v>
      </c>
      <c r="C195" s="34"/>
      <c r="D195" s="34" t="s">
        <v>471</v>
      </c>
      <c r="E195" s="35"/>
      <c r="F195" s="36">
        <v>1</v>
      </c>
      <c r="G195" s="36" t="s">
        <v>501</v>
      </c>
      <c r="H195" s="37" t="s">
        <v>501</v>
      </c>
      <c r="I195" s="38">
        <f>J196 + J197</f>
        <v>37352.520000000004</v>
      </c>
      <c r="J195" s="38">
        <f t="shared" si="24"/>
        <v>37352.519999999997</v>
      </c>
      <c r="K195" s="37">
        <f>J195 / K7</f>
        <v>8.9370815487911318E-3</v>
      </c>
      <c r="L195" s="34" t="s">
        <v>470</v>
      </c>
      <c r="M195" s="34" t="s">
        <v>117</v>
      </c>
      <c r="N195" s="34"/>
      <c r="O195" s="34" t="s">
        <v>471</v>
      </c>
      <c r="P195" s="35"/>
      <c r="Q195" s="36">
        <v>1</v>
      </c>
      <c r="R195" s="46"/>
      <c r="S195" s="37" t="s">
        <v>501</v>
      </c>
      <c r="T195" s="38">
        <f>U196 + U197</f>
        <v>0</v>
      </c>
      <c r="U195" s="38">
        <f t="shared" si="25"/>
        <v>0</v>
      </c>
      <c r="V195" s="37" t="e">
        <f>U195 / V7</f>
        <v>#DIV/0!</v>
      </c>
      <c r="W195" s="5" t="str">
        <f t="shared" si="32"/>
        <v>OK</v>
      </c>
      <c r="X195" s="6" t="str">
        <f t="shared" si="33"/>
        <v>OK</v>
      </c>
      <c r="Y195" s="6" t="str">
        <f t="shared" si="34"/>
        <v>OK</v>
      </c>
      <c r="Z195" s="6" t="str">
        <f t="shared" si="26"/>
        <v>OK</v>
      </c>
      <c r="AA195" s="6" t="str">
        <f t="shared" si="35"/>
        <v>OK</v>
      </c>
      <c r="AB195" s="7">
        <f t="shared" si="27"/>
        <v>0</v>
      </c>
    </row>
    <row r="196" spans="1:28" x14ac:dyDescent="0.2">
      <c r="A196" s="39" t="s">
        <v>472</v>
      </c>
      <c r="B196" s="39" t="s">
        <v>473</v>
      </c>
      <c r="C196" s="39" t="s">
        <v>19</v>
      </c>
      <c r="D196" s="39" t="s">
        <v>474</v>
      </c>
      <c r="E196" s="40" t="s">
        <v>475</v>
      </c>
      <c r="F196" s="41">
        <v>232</v>
      </c>
      <c r="G196" s="42">
        <v>100.21</v>
      </c>
      <c r="H196" s="43" t="s">
        <v>501</v>
      </c>
      <c r="I196" s="42">
        <f>(TRUNC(G196 * K8,2) + G196)</f>
        <v>122.35999999999999</v>
      </c>
      <c r="J196" s="42">
        <f t="shared" si="24"/>
        <v>28387.52</v>
      </c>
      <c r="K196" s="43">
        <f>J196 / K7</f>
        <v>6.7920874202848759E-3</v>
      </c>
      <c r="L196" s="39" t="s">
        <v>472</v>
      </c>
      <c r="M196" s="39" t="s">
        <v>473</v>
      </c>
      <c r="N196" s="39" t="s">
        <v>19</v>
      </c>
      <c r="O196" s="39" t="s">
        <v>474</v>
      </c>
      <c r="P196" s="40" t="s">
        <v>475</v>
      </c>
      <c r="Q196" s="41">
        <v>232</v>
      </c>
      <c r="R196" s="47"/>
      <c r="S196" s="43" t="s">
        <v>501</v>
      </c>
      <c r="T196" s="42">
        <f>(TRUNC(R196 * V8,2) + R196)</f>
        <v>0</v>
      </c>
      <c r="U196" s="42">
        <f t="shared" si="25"/>
        <v>0</v>
      </c>
      <c r="V196" s="43" t="e">
        <f>U196 / V7</f>
        <v>#DIV/0!</v>
      </c>
      <c r="W196" s="5" t="str">
        <f t="shared" si="32"/>
        <v>OK</v>
      </c>
      <c r="X196" s="6" t="str">
        <f t="shared" si="33"/>
        <v>OK</v>
      </c>
      <c r="Y196" s="6" t="str">
        <f t="shared" si="34"/>
        <v>OK</v>
      </c>
      <c r="Z196" s="6" t="str">
        <f t="shared" si="26"/>
        <v>OK</v>
      </c>
      <c r="AA196" s="6" t="str">
        <f t="shared" si="35"/>
        <v>OK</v>
      </c>
      <c r="AB196" s="7">
        <f t="shared" si="27"/>
        <v>0</v>
      </c>
    </row>
    <row r="197" spans="1:28" x14ac:dyDescent="0.2">
      <c r="A197" s="39" t="s">
        <v>476</v>
      </c>
      <c r="B197" s="39" t="s">
        <v>477</v>
      </c>
      <c r="C197" s="39" t="s">
        <v>19</v>
      </c>
      <c r="D197" s="39" t="s">
        <v>478</v>
      </c>
      <c r="E197" s="40" t="s">
        <v>33</v>
      </c>
      <c r="F197" s="41">
        <v>55</v>
      </c>
      <c r="G197" s="42">
        <v>133.49</v>
      </c>
      <c r="H197" s="43" t="s">
        <v>501</v>
      </c>
      <c r="I197" s="42">
        <f>(TRUNC(G197 * K8,2) + G197)</f>
        <v>163</v>
      </c>
      <c r="J197" s="42">
        <f t="shared" si="24"/>
        <v>8965</v>
      </c>
      <c r="K197" s="43">
        <f>J197 / K7</f>
        <v>2.1449941285062559E-3</v>
      </c>
      <c r="L197" s="39" t="s">
        <v>476</v>
      </c>
      <c r="M197" s="39" t="s">
        <v>477</v>
      </c>
      <c r="N197" s="39" t="s">
        <v>19</v>
      </c>
      <c r="O197" s="39" t="s">
        <v>478</v>
      </c>
      <c r="P197" s="40" t="s">
        <v>33</v>
      </c>
      <c r="Q197" s="41">
        <v>55</v>
      </c>
      <c r="R197" s="47"/>
      <c r="S197" s="43" t="s">
        <v>501</v>
      </c>
      <c r="T197" s="42">
        <f>(TRUNC(R197 * V8,2) + R197)</f>
        <v>0</v>
      </c>
      <c r="U197" s="42">
        <f t="shared" si="25"/>
        <v>0</v>
      </c>
      <c r="V197" s="43" t="e">
        <f>U197 / V7</f>
        <v>#DIV/0!</v>
      </c>
      <c r="W197" s="5" t="str">
        <f t="shared" si="32"/>
        <v>OK</v>
      </c>
      <c r="X197" s="6" t="str">
        <f t="shared" si="33"/>
        <v>OK</v>
      </c>
      <c r="Y197" s="6" t="str">
        <f t="shared" si="34"/>
        <v>OK</v>
      </c>
      <c r="Z197" s="6" t="str">
        <f t="shared" si="26"/>
        <v>OK</v>
      </c>
      <c r="AA197" s="6" t="str">
        <f t="shared" si="35"/>
        <v>OK</v>
      </c>
      <c r="AB197" s="7">
        <f t="shared" si="27"/>
        <v>0</v>
      </c>
    </row>
    <row r="198" spans="1:28" x14ac:dyDescent="0.2">
      <c r="A198" s="34" t="s">
        <v>479</v>
      </c>
      <c r="B198" s="34" t="s">
        <v>117</v>
      </c>
      <c r="C198" s="34"/>
      <c r="D198" s="34" t="s">
        <v>480</v>
      </c>
      <c r="E198" s="35"/>
      <c r="F198" s="36">
        <v>1</v>
      </c>
      <c r="G198" s="36" t="s">
        <v>501</v>
      </c>
      <c r="H198" s="37" t="s">
        <v>501</v>
      </c>
      <c r="I198" s="38">
        <f>J199 + J200 + J201 + J202 + J203</f>
        <v>358005.24</v>
      </c>
      <c r="J198" s="38">
        <f t="shared" si="24"/>
        <v>358005.24</v>
      </c>
      <c r="K198" s="37">
        <f>J198 / K7</f>
        <v>8.5657460989902179E-2</v>
      </c>
      <c r="L198" s="34" t="s">
        <v>479</v>
      </c>
      <c r="M198" s="34" t="s">
        <v>117</v>
      </c>
      <c r="N198" s="34"/>
      <c r="O198" s="34" t="s">
        <v>480</v>
      </c>
      <c r="P198" s="35"/>
      <c r="Q198" s="36">
        <v>1</v>
      </c>
      <c r="R198" s="46"/>
      <c r="S198" s="37" t="s">
        <v>501</v>
      </c>
      <c r="T198" s="38">
        <f>U199 + U200 + U201 + U202 + U203</f>
        <v>0</v>
      </c>
      <c r="U198" s="38">
        <f t="shared" si="25"/>
        <v>0</v>
      </c>
      <c r="V198" s="37" t="e">
        <f>U198 / V7</f>
        <v>#DIV/0!</v>
      </c>
      <c r="W198" s="5" t="str">
        <f t="shared" si="32"/>
        <v>OK</v>
      </c>
      <c r="X198" s="6" t="str">
        <f t="shared" si="33"/>
        <v>OK</v>
      </c>
      <c r="Y198" s="6" t="str">
        <f t="shared" si="34"/>
        <v>OK</v>
      </c>
      <c r="Z198" s="6" t="str">
        <f t="shared" si="26"/>
        <v>OK</v>
      </c>
      <c r="AA198" s="6" t="str">
        <f t="shared" si="35"/>
        <v>OK</v>
      </c>
      <c r="AB198" s="7">
        <f t="shared" si="27"/>
        <v>0</v>
      </c>
    </row>
    <row r="199" spans="1:28" ht="51" x14ac:dyDescent="0.2">
      <c r="A199" s="39" t="s">
        <v>481</v>
      </c>
      <c r="B199" s="39" t="s">
        <v>482</v>
      </c>
      <c r="C199" s="39" t="s">
        <v>17</v>
      </c>
      <c r="D199" s="39" t="s">
        <v>483</v>
      </c>
      <c r="E199" s="40" t="s">
        <v>36</v>
      </c>
      <c r="F199" s="41">
        <v>2697.06</v>
      </c>
      <c r="G199" s="42">
        <v>9.3699999999999992</v>
      </c>
      <c r="H199" s="43" t="s">
        <v>501</v>
      </c>
      <c r="I199" s="42">
        <f>(TRUNC(G199 * K8,2) + G199)</f>
        <v>11.44</v>
      </c>
      <c r="J199" s="42">
        <f t="shared" si="24"/>
        <v>30854.36</v>
      </c>
      <c r="K199" s="43">
        <f>J199 / K7</f>
        <v>7.3823113261370088E-3</v>
      </c>
      <c r="L199" s="39" t="s">
        <v>481</v>
      </c>
      <c r="M199" s="39" t="s">
        <v>482</v>
      </c>
      <c r="N199" s="39" t="s">
        <v>17</v>
      </c>
      <c r="O199" s="39" t="s">
        <v>483</v>
      </c>
      <c r="P199" s="40" t="s">
        <v>36</v>
      </c>
      <c r="Q199" s="41">
        <v>2697.06</v>
      </c>
      <c r="R199" s="47"/>
      <c r="S199" s="43" t="s">
        <v>501</v>
      </c>
      <c r="T199" s="42">
        <f>(TRUNC(R199 * V8,2) + R199)</f>
        <v>0</v>
      </c>
      <c r="U199" s="42">
        <f t="shared" si="25"/>
        <v>0</v>
      </c>
      <c r="V199" s="43" t="e">
        <f>U199 / V7</f>
        <v>#DIV/0!</v>
      </c>
      <c r="W199" s="5" t="str">
        <f t="shared" si="32"/>
        <v>OK</v>
      </c>
      <c r="X199" s="6" t="str">
        <f t="shared" si="33"/>
        <v>OK</v>
      </c>
      <c r="Y199" s="6" t="str">
        <f t="shared" si="34"/>
        <v>OK</v>
      </c>
      <c r="Z199" s="6" t="str">
        <f t="shared" si="26"/>
        <v>OK</v>
      </c>
      <c r="AA199" s="6" t="str">
        <f t="shared" si="35"/>
        <v>OK</v>
      </c>
      <c r="AB199" s="7">
        <f t="shared" si="27"/>
        <v>0</v>
      </c>
    </row>
    <row r="200" spans="1:28" ht="38.25" x14ac:dyDescent="0.2">
      <c r="A200" s="39" t="s">
        <v>484</v>
      </c>
      <c r="B200" s="39" t="s">
        <v>485</v>
      </c>
      <c r="C200" s="39" t="s">
        <v>17</v>
      </c>
      <c r="D200" s="39" t="s">
        <v>486</v>
      </c>
      <c r="E200" s="40" t="s">
        <v>487</v>
      </c>
      <c r="F200" s="41">
        <v>28065</v>
      </c>
      <c r="G200" s="42">
        <v>1.01</v>
      </c>
      <c r="H200" s="43" t="s">
        <v>501</v>
      </c>
      <c r="I200" s="42">
        <f>(TRUNC(G200 * K8,2) + G200)</f>
        <v>1.23</v>
      </c>
      <c r="J200" s="42">
        <f t="shared" si="24"/>
        <v>34519.949999999997</v>
      </c>
      <c r="K200" s="43">
        <f>J200 / K7</f>
        <v>8.2593519315481909E-3</v>
      </c>
      <c r="L200" s="39" t="s">
        <v>484</v>
      </c>
      <c r="M200" s="39" t="s">
        <v>485</v>
      </c>
      <c r="N200" s="39" t="s">
        <v>17</v>
      </c>
      <c r="O200" s="39" t="s">
        <v>486</v>
      </c>
      <c r="P200" s="40" t="s">
        <v>487</v>
      </c>
      <c r="Q200" s="41">
        <v>28065</v>
      </c>
      <c r="R200" s="47"/>
      <c r="S200" s="43" t="s">
        <v>501</v>
      </c>
      <c r="T200" s="42">
        <f>(TRUNC(R200 * V8,2) + R200)</f>
        <v>0</v>
      </c>
      <c r="U200" s="42">
        <f t="shared" si="25"/>
        <v>0</v>
      </c>
      <c r="V200" s="43" t="e">
        <f>U200 / V7</f>
        <v>#DIV/0!</v>
      </c>
      <c r="W200" s="5" t="str">
        <f t="shared" si="32"/>
        <v>OK</v>
      </c>
      <c r="X200" s="6" t="str">
        <f t="shared" si="33"/>
        <v>OK</v>
      </c>
      <c r="Y200" s="6" t="str">
        <f t="shared" si="34"/>
        <v>OK</v>
      </c>
      <c r="Z200" s="6" t="str">
        <f t="shared" si="26"/>
        <v>OK</v>
      </c>
      <c r="AA200" s="6" t="str">
        <f t="shared" si="35"/>
        <v>OK</v>
      </c>
      <c r="AB200" s="7">
        <f t="shared" si="27"/>
        <v>0</v>
      </c>
    </row>
    <row r="201" spans="1:28" x14ac:dyDescent="0.2">
      <c r="A201" s="39" t="s">
        <v>488</v>
      </c>
      <c r="B201" s="39" t="s">
        <v>489</v>
      </c>
      <c r="C201" s="39" t="s">
        <v>139</v>
      </c>
      <c r="D201" s="39" t="s">
        <v>490</v>
      </c>
      <c r="E201" s="40" t="s">
        <v>491</v>
      </c>
      <c r="F201" s="41">
        <v>277</v>
      </c>
      <c r="G201" s="42">
        <v>400</v>
      </c>
      <c r="H201" s="43" t="s">
        <v>501</v>
      </c>
      <c r="I201" s="42">
        <f>(TRUNC(G201 * K8,2) + G201)</f>
        <v>488.44</v>
      </c>
      <c r="J201" s="42">
        <f t="shared" si="24"/>
        <v>135297.88</v>
      </c>
      <c r="K201" s="43">
        <f>J201 / K7</f>
        <v>3.23717967874338E-2</v>
      </c>
      <c r="L201" s="39" t="s">
        <v>488</v>
      </c>
      <c r="M201" s="39" t="s">
        <v>489</v>
      </c>
      <c r="N201" s="39" t="s">
        <v>139</v>
      </c>
      <c r="O201" s="39" t="s">
        <v>490</v>
      </c>
      <c r="P201" s="40" t="s">
        <v>491</v>
      </c>
      <c r="Q201" s="41">
        <v>277</v>
      </c>
      <c r="R201" s="47"/>
      <c r="S201" s="43" t="s">
        <v>501</v>
      </c>
      <c r="T201" s="42">
        <f>(TRUNC(R201 * V8,2) + R201)</f>
        <v>0</v>
      </c>
      <c r="U201" s="42">
        <f t="shared" si="25"/>
        <v>0</v>
      </c>
      <c r="V201" s="43" t="e">
        <f>U201 / V7</f>
        <v>#DIV/0!</v>
      </c>
      <c r="W201" s="5" t="str">
        <f t="shared" si="32"/>
        <v>OK</v>
      </c>
      <c r="X201" s="6" t="str">
        <f t="shared" si="33"/>
        <v>OK</v>
      </c>
      <c r="Y201" s="6" t="str">
        <f t="shared" si="34"/>
        <v>OK</v>
      </c>
      <c r="Z201" s="6" t="str">
        <f t="shared" si="26"/>
        <v>OK</v>
      </c>
      <c r="AA201" s="6" t="str">
        <f t="shared" si="35"/>
        <v>OK</v>
      </c>
      <c r="AB201" s="7">
        <f t="shared" si="27"/>
        <v>0</v>
      </c>
    </row>
    <row r="202" spans="1:28" ht="25.5" x14ac:dyDescent="0.2">
      <c r="A202" s="39" t="s">
        <v>492</v>
      </c>
      <c r="B202" s="39" t="s">
        <v>493</v>
      </c>
      <c r="C202" s="39" t="s">
        <v>14</v>
      </c>
      <c r="D202" s="39" t="s">
        <v>494</v>
      </c>
      <c r="E202" s="40" t="s">
        <v>16</v>
      </c>
      <c r="F202" s="41">
        <v>138</v>
      </c>
      <c r="G202" s="42">
        <v>828.16</v>
      </c>
      <c r="H202" s="43" t="s">
        <v>501</v>
      </c>
      <c r="I202" s="42">
        <f>(TRUNC(G202 * K8,2) + G202)</f>
        <v>1011.26</v>
      </c>
      <c r="J202" s="42">
        <f t="shared" ref="J202:J203" si="36">TRUNC(F202 * I202,2)</f>
        <v>139553.88</v>
      </c>
      <c r="K202" s="43">
        <f>J202 / K7</f>
        <v>3.3390100748496E-2</v>
      </c>
      <c r="L202" s="39" t="s">
        <v>492</v>
      </c>
      <c r="M202" s="39" t="s">
        <v>493</v>
      </c>
      <c r="N202" s="39" t="s">
        <v>14</v>
      </c>
      <c r="O202" s="39" t="s">
        <v>494</v>
      </c>
      <c r="P202" s="40" t="s">
        <v>16</v>
      </c>
      <c r="Q202" s="41">
        <v>138</v>
      </c>
      <c r="R202" s="47"/>
      <c r="S202" s="43" t="s">
        <v>501</v>
      </c>
      <c r="T202" s="42">
        <f>(TRUNC(R202 * V8,2) + R202)</f>
        <v>0</v>
      </c>
      <c r="U202" s="42">
        <f t="shared" ref="U202:U203" si="37">TRUNC(Q202 * T202,2)</f>
        <v>0</v>
      </c>
      <c r="V202" s="43" t="e">
        <f>U202 / V7</f>
        <v>#DIV/0!</v>
      </c>
      <c r="W202" s="5" t="str">
        <f t="shared" si="32"/>
        <v>OK</v>
      </c>
      <c r="X202" s="6" t="str">
        <f t="shared" si="33"/>
        <v>OK</v>
      </c>
      <c r="Y202" s="6" t="str">
        <f t="shared" si="34"/>
        <v>OK</v>
      </c>
      <c r="Z202" s="6" t="str">
        <f t="shared" si="26"/>
        <v>OK</v>
      </c>
      <c r="AA202" s="6" t="str">
        <f t="shared" si="35"/>
        <v>OK</v>
      </c>
      <c r="AB202" s="7">
        <f t="shared" si="27"/>
        <v>0</v>
      </c>
    </row>
    <row r="203" spans="1:28" ht="25.5" x14ac:dyDescent="0.2">
      <c r="A203" s="39" t="s">
        <v>495</v>
      </c>
      <c r="B203" s="39" t="s">
        <v>496</v>
      </c>
      <c r="C203" s="39" t="s">
        <v>14</v>
      </c>
      <c r="D203" s="39" t="s">
        <v>497</v>
      </c>
      <c r="E203" s="40" t="s">
        <v>36</v>
      </c>
      <c r="F203" s="41">
        <v>1323.84</v>
      </c>
      <c r="G203" s="42">
        <v>11</v>
      </c>
      <c r="H203" s="43" t="s">
        <v>501</v>
      </c>
      <c r="I203" s="42">
        <f>(TRUNC(G203 * K8,2) + G203)</f>
        <v>13.43</v>
      </c>
      <c r="J203" s="42">
        <f t="shared" si="36"/>
        <v>17779.169999999998</v>
      </c>
      <c r="K203" s="43">
        <f>J203 / K7</f>
        <v>4.2539001962871798E-3</v>
      </c>
      <c r="L203" s="39" t="s">
        <v>495</v>
      </c>
      <c r="M203" s="39" t="s">
        <v>496</v>
      </c>
      <c r="N203" s="39" t="s">
        <v>14</v>
      </c>
      <c r="O203" s="39" t="s">
        <v>497</v>
      </c>
      <c r="P203" s="40" t="s">
        <v>36</v>
      </c>
      <c r="Q203" s="41">
        <v>1323.84</v>
      </c>
      <c r="R203" s="47"/>
      <c r="S203" s="43" t="s">
        <v>501</v>
      </c>
      <c r="T203" s="42">
        <f>(TRUNC(R203 * V8,2) + R203)</f>
        <v>0</v>
      </c>
      <c r="U203" s="42">
        <f t="shared" si="37"/>
        <v>0</v>
      </c>
      <c r="V203" s="43" t="e">
        <f>U203 / V7</f>
        <v>#DIV/0!</v>
      </c>
      <c r="W203" s="5" t="str">
        <f t="shared" si="32"/>
        <v>OK</v>
      </c>
      <c r="X203" s="6" t="str">
        <f t="shared" si="33"/>
        <v>OK</v>
      </c>
      <c r="Y203" s="6" t="str">
        <f t="shared" si="34"/>
        <v>OK</v>
      </c>
      <c r="Z203" s="6" t="str">
        <f t="shared" ref="Z203" si="38">IF(I203&gt;=T203,"OK","ERRO")</f>
        <v>OK</v>
      </c>
      <c r="AA203" s="6" t="str">
        <f t="shared" si="35"/>
        <v>OK</v>
      </c>
      <c r="AB203" s="7">
        <f t="shared" ref="AB203" si="39">IFERROR(U203/J203,"-")</f>
        <v>0</v>
      </c>
    </row>
    <row r="204" spans="1:28" x14ac:dyDescent="0.2">
      <c r="I204" s="62"/>
      <c r="J204" s="62"/>
      <c r="K204" s="29"/>
    </row>
    <row r="205" spans="1:28" ht="15" x14ac:dyDescent="0.2">
      <c r="L205" s="63" t="s">
        <v>78</v>
      </c>
      <c r="M205" s="64"/>
      <c r="N205" s="64"/>
      <c r="O205" s="64"/>
      <c r="P205" s="65"/>
      <c r="Q205" s="66" t="s">
        <v>79</v>
      </c>
      <c r="R205" s="68">
        <f>K7-V7</f>
        <v>4179498.62</v>
      </c>
      <c r="S205" s="69"/>
      <c r="T205" s="27"/>
      <c r="U205" s="27"/>
      <c r="V205" s="27"/>
    </row>
    <row r="206" spans="1:28" ht="15" x14ac:dyDescent="0.2">
      <c r="L206" s="63" t="s">
        <v>80</v>
      </c>
      <c r="M206" s="64"/>
      <c r="N206" s="64"/>
      <c r="O206" s="64"/>
      <c r="P206" s="65"/>
      <c r="Q206" s="67"/>
      <c r="R206" s="70"/>
      <c r="S206" s="71"/>
      <c r="T206" s="27"/>
      <c r="U206" s="27"/>
      <c r="V206" s="27"/>
    </row>
    <row r="207" spans="1:28" ht="15" x14ac:dyDescent="0.25">
      <c r="L207" s="51" t="s">
        <v>81</v>
      </c>
      <c r="M207" s="51"/>
      <c r="N207" s="51"/>
      <c r="O207" s="51"/>
      <c r="P207" s="51"/>
      <c r="Q207" s="15"/>
      <c r="R207" s="15"/>
      <c r="S207" s="15"/>
      <c r="T207" s="15"/>
      <c r="U207" s="15"/>
      <c r="V207" s="15"/>
    </row>
  </sheetData>
  <sheetProtection algorithmName="SHA-512" hashValue="E/TlX0DrQRsFFv9O+QgWL+kyhAUk5jp2SX11Zijeo1x4HoF4qXB7Ngw35i+CUSyr8zPIq4cOfobCfQ7huNrYgQ==" saltValue="EaqtpQQHq1UPgke/h8fJgg==" spinCount="100000" sheet="1" objects="1" scenarios="1"/>
  <autoFilter ref="A9:S190" xr:uid="{00000000-0001-0000-0000-000000000000}"/>
  <mergeCells count="18">
    <mergeCell ref="I204:J204"/>
    <mergeCell ref="I7:J7"/>
    <mergeCell ref="T8:U8"/>
    <mergeCell ref="T7:U7"/>
    <mergeCell ref="L205:P205"/>
    <mergeCell ref="Q205:Q206"/>
    <mergeCell ref="R205:S206"/>
    <mergeCell ref="L206:P206"/>
    <mergeCell ref="L207:P207"/>
    <mergeCell ref="W8:AB8"/>
    <mergeCell ref="P1:Q1"/>
    <mergeCell ref="L2:S2"/>
    <mergeCell ref="L3:S3"/>
    <mergeCell ref="E6:F6"/>
    <mergeCell ref="H6:K6"/>
    <mergeCell ref="E1:F1"/>
    <mergeCell ref="E2:F2"/>
    <mergeCell ref="I8:J8"/>
  </mergeCells>
  <conditionalFormatting sqref="AB10:AB203">
    <cfRule type="cellIs" dxfId="0" priority="1" operator="lessThan">
      <formula>0.75</formula>
    </cfRule>
  </conditionalFormatting>
  <pageMargins left="0.5" right="0.5" top="1" bottom="1" header="0.5" footer="0.5"/>
  <pageSetup paperSize="9" scale="69" fitToHeight="0" orientation="landscape" r:id="rId1"/>
  <headerFooter>
    <oddHeader>&amp;L &amp;CSesc-MG
CNPJ: 03.643.856/0001-73 &amp;R</oddHeader>
    <oddFooter>&amp;L &amp;CRua dos Tupinambás Andar - Centro - Belo Horizonte / MG
 / guiomarsantos@sescmg.com.br &amp;R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Orçamento Sintético</vt:lpstr>
      <vt:lpstr>'Orçamento Sintético'!Area_de_impressao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Desireê de Souza Costa</cp:lastModifiedBy>
  <cp:revision>0</cp:revision>
  <cp:lastPrinted>2023-08-31T12:59:21Z</cp:lastPrinted>
  <dcterms:created xsi:type="dcterms:W3CDTF">2023-08-30T19:06:38Z</dcterms:created>
  <dcterms:modified xsi:type="dcterms:W3CDTF">2025-05-07T16:57:47Z</dcterms:modified>
</cp:coreProperties>
</file>